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ix\OneDrive - Geosyntec\Documents\Projects\SCDOT Geophysics Training\"/>
    </mc:Choice>
  </mc:AlternateContent>
  <xr:revisionPtr revIDLastSave="287" documentId="8_{D0918397-4746-42A3-B43D-E8BE27D24FA8}" xr6:coauthVersionLast="44" xr6:coauthVersionMax="44" xr10:uidLastSave="{DFEC6A2A-1BD2-449E-9319-7B96060C469E}"/>
  <bookViews>
    <workbookView minimized="1" xWindow="29265" yWindow="240" windowWidth="22065" windowHeight="13635" xr2:uid="{6CEFDE30-E28C-46A8-87D1-3524013D9812}"/>
  </bookViews>
  <sheets>
    <sheet name="Compression Wave" sheetId="1" r:id="rId1"/>
    <sheet name="Shear Wave" sheetId="2" r:id="rId2"/>
    <sheet name="Plots" sheetId="3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4" i="2" l="1"/>
  <c r="T35" i="2"/>
  <c r="T36" i="2"/>
  <c r="T37" i="2"/>
  <c r="T38" i="2"/>
  <c r="T39" i="2"/>
  <c r="T33" i="2"/>
  <c r="T26" i="2"/>
  <c r="T27" i="2"/>
  <c r="T28" i="2"/>
  <c r="T29" i="2"/>
  <c r="T30" i="2"/>
  <c r="T31" i="2"/>
  <c r="T32" i="2"/>
  <c r="T25" i="2"/>
  <c r="T21" i="2"/>
  <c r="T22" i="2"/>
  <c r="T23" i="2"/>
  <c r="T24" i="2"/>
  <c r="T20" i="2"/>
  <c r="T11" i="2"/>
  <c r="T12" i="2"/>
  <c r="T13" i="2"/>
  <c r="T14" i="2"/>
  <c r="T15" i="2"/>
  <c r="T16" i="2"/>
  <c r="T17" i="2"/>
  <c r="T18" i="2"/>
  <c r="T19" i="2"/>
  <c r="T10" i="2"/>
  <c r="G34" i="2"/>
  <c r="G35" i="2"/>
  <c r="G36" i="2"/>
  <c r="G37" i="2"/>
  <c r="G38" i="2"/>
  <c r="G39" i="2"/>
  <c r="G33" i="2"/>
  <c r="G26" i="2"/>
  <c r="G27" i="2"/>
  <c r="G28" i="2"/>
  <c r="G29" i="2"/>
  <c r="G30" i="2"/>
  <c r="G31" i="2"/>
  <c r="G32" i="2"/>
  <c r="G25" i="2"/>
  <c r="G21" i="2"/>
  <c r="G22" i="2"/>
  <c r="G23" i="2"/>
  <c r="G24" i="2"/>
  <c r="G20" i="2"/>
  <c r="G11" i="2"/>
  <c r="G12" i="2"/>
  <c r="G13" i="2"/>
  <c r="G14" i="2"/>
  <c r="G15" i="2"/>
  <c r="G16" i="2"/>
  <c r="G17" i="2"/>
  <c r="G18" i="2"/>
  <c r="G19" i="2"/>
  <c r="G10" i="2"/>
  <c r="AC39" i="2"/>
  <c r="P39" i="2"/>
  <c r="AF39" i="2"/>
  <c r="AG39" i="2"/>
  <c r="AD39" i="2"/>
  <c r="Q39" i="2"/>
  <c r="AC38" i="2"/>
  <c r="P38" i="2"/>
  <c r="AF38" i="2"/>
  <c r="AG38" i="2"/>
  <c r="AD38" i="2"/>
  <c r="Q38" i="2"/>
  <c r="AC37" i="2"/>
  <c r="P37" i="2"/>
  <c r="AF37" i="2"/>
  <c r="AG37" i="2"/>
  <c r="AD37" i="2"/>
  <c r="Q37" i="2"/>
  <c r="AC36" i="2"/>
  <c r="P36" i="2"/>
  <c r="AF36" i="2"/>
  <c r="AG36" i="2"/>
  <c r="AD36" i="2"/>
  <c r="Q36" i="2"/>
  <c r="AC35" i="2"/>
  <c r="P35" i="2"/>
  <c r="AF35" i="2"/>
  <c r="AG35" i="2"/>
  <c r="AD35" i="2"/>
  <c r="Q35" i="2"/>
  <c r="AC34" i="2"/>
  <c r="P34" i="2"/>
  <c r="AF34" i="2"/>
  <c r="AG34" i="2"/>
  <c r="AD34" i="2"/>
  <c r="Q34" i="2"/>
  <c r="AC33" i="2"/>
  <c r="P33" i="2"/>
  <c r="AF33" i="2"/>
  <c r="AG33" i="2"/>
  <c r="AD33" i="2"/>
  <c r="Q33" i="2"/>
  <c r="X32" i="2"/>
  <c r="AC32" i="2"/>
  <c r="K32" i="2"/>
  <c r="P32" i="2"/>
  <c r="AF32" i="2"/>
  <c r="AG32" i="2"/>
  <c r="AD32" i="2"/>
  <c r="Q32" i="2"/>
  <c r="X31" i="2"/>
  <c r="AC31" i="2"/>
  <c r="K31" i="2"/>
  <c r="P31" i="2"/>
  <c r="AF31" i="2"/>
  <c r="AG31" i="2"/>
  <c r="AD31" i="2"/>
  <c r="Q31" i="2"/>
  <c r="X30" i="2"/>
  <c r="AC30" i="2"/>
  <c r="K30" i="2"/>
  <c r="P30" i="2"/>
  <c r="AF30" i="2"/>
  <c r="AG30" i="2"/>
  <c r="AD30" i="2"/>
  <c r="Q30" i="2"/>
  <c r="X29" i="2"/>
  <c r="AC29" i="2"/>
  <c r="K29" i="2"/>
  <c r="P29" i="2"/>
  <c r="AF29" i="2"/>
  <c r="AG29" i="2"/>
  <c r="AD29" i="2"/>
  <c r="Q29" i="2"/>
  <c r="X28" i="2"/>
  <c r="AC28" i="2"/>
  <c r="K28" i="2"/>
  <c r="P28" i="2"/>
  <c r="AF28" i="2"/>
  <c r="AG28" i="2"/>
  <c r="AD28" i="2"/>
  <c r="Q28" i="2"/>
  <c r="X27" i="2"/>
  <c r="AC27" i="2"/>
  <c r="K27" i="2"/>
  <c r="P27" i="2"/>
  <c r="AF27" i="2"/>
  <c r="AG27" i="2"/>
  <c r="AD27" i="2"/>
  <c r="Q27" i="2"/>
  <c r="X26" i="2"/>
  <c r="AC26" i="2"/>
  <c r="K26" i="2"/>
  <c r="P26" i="2"/>
  <c r="AF26" i="2"/>
  <c r="AG26" i="2"/>
  <c r="AD26" i="2"/>
  <c r="Q26" i="2"/>
  <c r="X25" i="2"/>
  <c r="AC25" i="2"/>
  <c r="K25" i="2"/>
  <c r="P25" i="2"/>
  <c r="AF25" i="2"/>
  <c r="AG25" i="2"/>
  <c r="AD25" i="2"/>
  <c r="Q25" i="2"/>
  <c r="X24" i="2"/>
  <c r="AB24" i="2"/>
  <c r="AC24" i="2"/>
  <c r="K24" i="2"/>
  <c r="O24" i="2"/>
  <c r="P24" i="2"/>
  <c r="AF24" i="2"/>
  <c r="AG24" i="2"/>
  <c r="AD24" i="2"/>
  <c r="Q24" i="2"/>
  <c r="X23" i="2"/>
  <c r="AB23" i="2"/>
  <c r="AC23" i="2"/>
  <c r="K23" i="2"/>
  <c r="O23" i="2"/>
  <c r="P23" i="2"/>
  <c r="AF23" i="2"/>
  <c r="AG23" i="2"/>
  <c r="AD23" i="2"/>
  <c r="Q23" i="2"/>
  <c r="X22" i="2"/>
  <c r="AB22" i="2"/>
  <c r="AC22" i="2"/>
  <c r="K22" i="2"/>
  <c r="O22" i="2"/>
  <c r="P22" i="2"/>
  <c r="AF22" i="2"/>
  <c r="AG22" i="2"/>
  <c r="AD22" i="2"/>
  <c r="Q22" i="2"/>
  <c r="X21" i="2"/>
  <c r="AB21" i="2"/>
  <c r="AC21" i="2"/>
  <c r="K21" i="2"/>
  <c r="O21" i="2"/>
  <c r="P21" i="2"/>
  <c r="AF21" i="2"/>
  <c r="AG21" i="2"/>
  <c r="AD21" i="2"/>
  <c r="Q21" i="2"/>
  <c r="X20" i="2"/>
  <c r="AB20" i="2"/>
  <c r="AC20" i="2"/>
  <c r="K20" i="2"/>
  <c r="O20" i="2"/>
  <c r="P20" i="2"/>
  <c r="AF20" i="2"/>
  <c r="AG20" i="2"/>
  <c r="AD20" i="2"/>
  <c r="Q20" i="2"/>
  <c r="AC19" i="2"/>
  <c r="P19" i="2"/>
  <c r="AF19" i="2"/>
  <c r="AG19" i="2"/>
  <c r="AD19" i="2"/>
  <c r="Q19" i="2"/>
  <c r="AC18" i="2"/>
  <c r="P18" i="2"/>
  <c r="AF18" i="2"/>
  <c r="AG18" i="2"/>
  <c r="AD18" i="2"/>
  <c r="Q18" i="2"/>
  <c r="AC17" i="2"/>
  <c r="P17" i="2"/>
  <c r="AF17" i="2"/>
  <c r="AG17" i="2"/>
  <c r="AD17" i="2"/>
  <c r="Q17" i="2"/>
  <c r="AC16" i="2"/>
  <c r="P16" i="2"/>
  <c r="AF16" i="2"/>
  <c r="AG16" i="2"/>
  <c r="AD16" i="2"/>
  <c r="Q16" i="2"/>
  <c r="AC15" i="2"/>
  <c r="P15" i="2"/>
  <c r="AF15" i="2"/>
  <c r="AG15" i="2"/>
  <c r="AD15" i="2"/>
  <c r="Q15" i="2"/>
  <c r="AC14" i="2"/>
  <c r="P14" i="2"/>
  <c r="AF14" i="2"/>
  <c r="AG14" i="2"/>
  <c r="AD14" i="2"/>
  <c r="Q14" i="2"/>
  <c r="AC13" i="2"/>
  <c r="P13" i="2"/>
  <c r="AF13" i="2"/>
  <c r="AG13" i="2"/>
  <c r="AD13" i="2"/>
  <c r="Q13" i="2"/>
  <c r="AC12" i="2"/>
  <c r="P12" i="2"/>
  <c r="AF12" i="2"/>
  <c r="AG12" i="2"/>
  <c r="AD12" i="2"/>
  <c r="Q12" i="2"/>
  <c r="AC11" i="2"/>
  <c r="P11" i="2"/>
  <c r="AF11" i="2"/>
  <c r="AG11" i="2"/>
  <c r="AD11" i="2"/>
  <c r="Q11" i="2"/>
  <c r="AC10" i="2"/>
  <c r="P10" i="2"/>
  <c r="AF10" i="2"/>
  <c r="AG10" i="2"/>
  <c r="AD10" i="2"/>
  <c r="Q10" i="2"/>
  <c r="T11" i="1"/>
  <c r="AC11" i="1"/>
  <c r="G11" i="1"/>
  <c r="P11" i="1"/>
  <c r="AF11" i="1"/>
  <c r="AG11" i="1"/>
  <c r="T12" i="1"/>
  <c r="AC12" i="1"/>
  <c r="G12" i="1"/>
  <c r="P12" i="1"/>
  <c r="AF12" i="1"/>
  <c r="AG12" i="1"/>
  <c r="T13" i="1"/>
  <c r="AC13" i="1"/>
  <c r="G13" i="1"/>
  <c r="P13" i="1"/>
  <c r="AF13" i="1"/>
  <c r="AG13" i="1"/>
  <c r="T14" i="1"/>
  <c r="AC14" i="1"/>
  <c r="G14" i="1"/>
  <c r="P14" i="1"/>
  <c r="AF14" i="1"/>
  <c r="AG14" i="1"/>
  <c r="T15" i="1"/>
  <c r="AC15" i="1"/>
  <c r="G15" i="1"/>
  <c r="P15" i="1"/>
  <c r="AF15" i="1"/>
  <c r="AG15" i="1"/>
  <c r="T16" i="1"/>
  <c r="AC16" i="1"/>
  <c r="G16" i="1"/>
  <c r="P16" i="1"/>
  <c r="AF16" i="1"/>
  <c r="AG16" i="1"/>
  <c r="T17" i="1"/>
  <c r="AC17" i="1"/>
  <c r="G17" i="1"/>
  <c r="P17" i="1"/>
  <c r="AF17" i="1"/>
  <c r="AG17" i="1"/>
  <c r="T18" i="1"/>
  <c r="AC18" i="1"/>
  <c r="G18" i="1"/>
  <c r="P18" i="1"/>
  <c r="AF18" i="1"/>
  <c r="AG18" i="1"/>
  <c r="T19" i="1"/>
  <c r="AC19" i="1"/>
  <c r="G19" i="1"/>
  <c r="P19" i="1"/>
  <c r="AF19" i="1"/>
  <c r="AG19" i="1"/>
  <c r="T20" i="1"/>
  <c r="X20" i="1"/>
  <c r="AB20" i="1"/>
  <c r="AC20" i="1"/>
  <c r="G20" i="1"/>
  <c r="K20" i="1"/>
  <c r="O20" i="1"/>
  <c r="P20" i="1"/>
  <c r="AF20" i="1"/>
  <c r="AG20" i="1"/>
  <c r="T21" i="1"/>
  <c r="X21" i="1"/>
  <c r="AB21" i="1"/>
  <c r="AC21" i="1"/>
  <c r="G21" i="1"/>
  <c r="K21" i="1"/>
  <c r="O21" i="1"/>
  <c r="P21" i="1"/>
  <c r="AF21" i="1"/>
  <c r="AG21" i="1"/>
  <c r="T22" i="1"/>
  <c r="X22" i="1"/>
  <c r="AB22" i="1"/>
  <c r="AC22" i="1"/>
  <c r="G22" i="1"/>
  <c r="K22" i="1"/>
  <c r="O22" i="1"/>
  <c r="P22" i="1"/>
  <c r="AF22" i="1"/>
  <c r="AG22" i="1"/>
  <c r="T23" i="1"/>
  <c r="X23" i="1"/>
  <c r="AB23" i="1"/>
  <c r="AC23" i="1"/>
  <c r="G23" i="1"/>
  <c r="K23" i="1"/>
  <c r="O23" i="1"/>
  <c r="P23" i="1"/>
  <c r="AF23" i="1"/>
  <c r="AG23" i="1"/>
  <c r="T24" i="1"/>
  <c r="X24" i="1"/>
  <c r="AB24" i="1"/>
  <c r="AC24" i="1"/>
  <c r="G24" i="1"/>
  <c r="K24" i="1"/>
  <c r="O24" i="1"/>
  <c r="P24" i="1"/>
  <c r="AF24" i="1"/>
  <c r="AG24" i="1"/>
  <c r="T25" i="1"/>
  <c r="X25" i="1"/>
  <c r="AC25" i="1"/>
  <c r="G25" i="1"/>
  <c r="K25" i="1"/>
  <c r="P25" i="1"/>
  <c r="AF25" i="1"/>
  <c r="AG25" i="1"/>
  <c r="T26" i="1"/>
  <c r="X26" i="1"/>
  <c r="AC26" i="1"/>
  <c r="G26" i="1"/>
  <c r="K26" i="1"/>
  <c r="P26" i="1"/>
  <c r="AF26" i="1"/>
  <c r="AG26" i="1"/>
  <c r="T27" i="1"/>
  <c r="X27" i="1"/>
  <c r="AC27" i="1"/>
  <c r="G27" i="1"/>
  <c r="K27" i="1"/>
  <c r="P27" i="1"/>
  <c r="AF27" i="1"/>
  <c r="AG27" i="1"/>
  <c r="T28" i="1"/>
  <c r="X28" i="1"/>
  <c r="AC28" i="1"/>
  <c r="G28" i="1"/>
  <c r="K28" i="1"/>
  <c r="P28" i="1"/>
  <c r="AF28" i="1"/>
  <c r="AG28" i="1"/>
  <c r="T29" i="1"/>
  <c r="X29" i="1"/>
  <c r="AC29" i="1"/>
  <c r="G29" i="1"/>
  <c r="K29" i="1"/>
  <c r="P29" i="1"/>
  <c r="AF29" i="1"/>
  <c r="AG29" i="1"/>
  <c r="T30" i="1"/>
  <c r="X30" i="1"/>
  <c r="AC30" i="1"/>
  <c r="G30" i="1"/>
  <c r="K30" i="1"/>
  <c r="P30" i="1"/>
  <c r="AF30" i="1"/>
  <c r="AG30" i="1"/>
  <c r="T31" i="1"/>
  <c r="X31" i="1"/>
  <c r="AC31" i="1"/>
  <c r="G31" i="1"/>
  <c r="K31" i="1"/>
  <c r="P31" i="1"/>
  <c r="AF31" i="1"/>
  <c r="AG31" i="1"/>
  <c r="T32" i="1"/>
  <c r="X32" i="1"/>
  <c r="AC32" i="1"/>
  <c r="G32" i="1"/>
  <c r="K32" i="1"/>
  <c r="P32" i="1"/>
  <c r="AF32" i="1"/>
  <c r="AG32" i="1"/>
  <c r="T33" i="1"/>
  <c r="AC33" i="1"/>
  <c r="G33" i="1"/>
  <c r="P33" i="1"/>
  <c r="AF33" i="1"/>
  <c r="AG33" i="1"/>
  <c r="T34" i="1"/>
  <c r="AC34" i="1"/>
  <c r="G34" i="1"/>
  <c r="P34" i="1"/>
  <c r="AF34" i="1"/>
  <c r="AG34" i="1"/>
  <c r="T35" i="1"/>
  <c r="AC35" i="1"/>
  <c r="G35" i="1"/>
  <c r="P35" i="1"/>
  <c r="AF35" i="1"/>
  <c r="AG35" i="1"/>
  <c r="T36" i="1"/>
  <c r="AC36" i="1"/>
  <c r="G36" i="1"/>
  <c r="P36" i="1"/>
  <c r="AF36" i="1"/>
  <c r="AG36" i="1"/>
  <c r="T37" i="1"/>
  <c r="AC37" i="1"/>
  <c r="G37" i="1"/>
  <c r="P37" i="1"/>
  <c r="AF37" i="1"/>
  <c r="AG37" i="1"/>
  <c r="T38" i="1"/>
  <c r="AC38" i="1"/>
  <c r="G38" i="1"/>
  <c r="P38" i="1"/>
  <c r="AF38" i="1"/>
  <c r="AG38" i="1"/>
  <c r="T39" i="1"/>
  <c r="AC39" i="1"/>
  <c r="G39" i="1"/>
  <c r="P39" i="1"/>
  <c r="AF39" i="1"/>
  <c r="AG39" i="1"/>
  <c r="T10" i="1"/>
  <c r="AC10" i="1"/>
  <c r="G10" i="1"/>
  <c r="P10" i="1"/>
  <c r="AF10" i="1"/>
  <c r="AG10" i="1"/>
  <c r="AD34" i="1"/>
  <c r="AD35" i="1"/>
  <c r="AD36" i="1"/>
  <c r="AD37" i="1"/>
  <c r="AD38" i="1"/>
  <c r="AD39" i="1"/>
  <c r="AD33" i="1"/>
  <c r="AD26" i="1"/>
  <c r="AD27" i="1"/>
  <c r="AD28" i="1"/>
  <c r="AD29" i="1"/>
  <c r="AD30" i="1"/>
  <c r="AD31" i="1"/>
  <c r="AD32" i="1"/>
  <c r="AD25" i="1"/>
  <c r="AD21" i="1"/>
  <c r="AD22" i="1"/>
  <c r="AD23" i="1"/>
  <c r="AD24" i="1"/>
  <c r="AD20" i="1"/>
  <c r="AD11" i="1"/>
  <c r="AD12" i="1"/>
  <c r="AD13" i="1"/>
  <c r="AD14" i="1"/>
  <c r="AD15" i="1"/>
  <c r="AD16" i="1"/>
  <c r="AD17" i="1"/>
  <c r="AD18" i="1"/>
  <c r="AD19" i="1"/>
  <c r="AD10" i="1"/>
  <c r="Q33" i="1"/>
  <c r="Q34" i="1"/>
  <c r="Q35" i="1"/>
  <c r="Q36" i="1"/>
  <c r="Q37" i="1"/>
  <c r="Q38" i="1"/>
  <c r="Q39" i="1"/>
  <c r="Q26" i="1"/>
  <c r="Q27" i="1"/>
  <c r="Q28" i="1"/>
  <c r="Q29" i="1"/>
  <c r="Q30" i="1"/>
  <c r="Q31" i="1"/>
  <c r="Q32" i="1"/>
  <c r="Q25" i="1"/>
  <c r="Q21" i="1"/>
  <c r="Q22" i="1"/>
  <c r="Q23" i="1"/>
  <c r="Q24" i="1"/>
  <c r="Q20" i="1"/>
  <c r="Q11" i="1"/>
  <c r="Q12" i="1"/>
  <c r="Q13" i="1"/>
  <c r="Q14" i="1"/>
  <c r="Q15" i="1"/>
  <c r="Q16" i="1"/>
  <c r="Q17" i="1"/>
  <c r="Q18" i="1"/>
  <c r="Q19" i="1"/>
  <c r="Q10" i="1"/>
</calcChain>
</file>

<file path=xl/sharedStrings.xml><?xml version="1.0" encoding="utf-8"?>
<sst xmlns="http://schemas.openxmlformats.org/spreadsheetml/2006/main" count="78" uniqueCount="21">
  <si>
    <t>Crosshole Test Interpretation</t>
  </si>
  <si>
    <t>True Profile</t>
  </si>
  <si>
    <t>Compression Wave Velocity
(ft/sec)</t>
  </si>
  <si>
    <t>Depth
(ft)</t>
  </si>
  <si>
    <t>Shear Wave Velocity
(ft/sec)</t>
  </si>
  <si>
    <t>Test Data</t>
  </si>
  <si>
    <t>S-R1</t>
  </si>
  <si>
    <t>ft</t>
  </si>
  <si>
    <t>S-R2</t>
  </si>
  <si>
    <t>Apparent Velocity
(ft/sec)</t>
  </si>
  <si>
    <t>H1 (ft)</t>
  </si>
  <si>
    <t>H2 (ft)</t>
  </si>
  <si>
    <t>V1 (ft/sec)</t>
  </si>
  <si>
    <t>V2 (ft/sec)</t>
  </si>
  <si>
    <t>R1-R2</t>
  </si>
  <si>
    <t>Apparent Interval Velocity
(ft/sec)</t>
  </si>
  <si>
    <t>Interval Travel Time
(sec)</t>
  </si>
  <si>
    <t>Direct Wave
(sec)</t>
  </si>
  <si>
    <t>Refracted Wave 1
(sec)</t>
  </si>
  <si>
    <t>Refracted Wave 2
(sec)</t>
  </si>
  <si>
    <t>Minimum Travel Time
(sec)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</si>
</sst>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7" formatCode="0.0"/>
  </numFmts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4" fontId="0" fillId="0" borderId="0" xfId="0" applyNumberFormat="1"/>
    <xf numFmtId="164" fontId="0" fillId="0" borderId="0" xfId="0" applyNumberFormat="1" applyAlignment="1">
      <alignment horizontal="center" wrapText="1"/>
    </xf>
    <xf numFmtId="0" fontId="0" fillId="2" borderId="0" xfId="0" applyFill="1"/>
    <xf numFmtId="0" fontId="0" fillId="2" borderId="0" xfId="0" applyFill="1" applyAlignment="1">
      <alignment wrapText="1"/>
    </xf>
    <xf numFmtId="164" fontId="0" fillId="2" borderId="0" xfId="0" applyNumberFormat="1" applyFill="1"/>
    <xf numFmtId="1" fontId="0" fillId="0" borderId="0" xfId="0" applyNumberFormat="1"/>
    <xf numFmtId="1" fontId="0" fillId="0" borderId="0" xfId="0" applyNumberFormat="1" applyAlignment="1">
      <alignment horizontal="center" wrapText="1"/>
    </xf>
    <xf numFmtId="1" fontId="0" fillId="2" borderId="0" xfId="0" applyNumberFormat="1" applyFill="1"/>
    <xf numFmtId="0" fontId="0" fillId="3" borderId="0" xfId="0" applyFill="1"/>
    <xf numFmtId="0" fontId="0" fillId="3" borderId="0" xfId="0" applyFill="1" applyAlignment="1">
      <alignment wrapText="1"/>
    </xf>
    <xf numFmtId="164" fontId="0" fillId="3" borderId="0" xfId="0" applyNumberFormat="1" applyFill="1"/>
    <xf numFmtId="1" fontId="0" fillId="3" borderId="0" xfId="0" applyNumberFormat="1" applyFill="1"/>
    <xf numFmtId="0" fontId="0" fillId="4" borderId="0" xfId="0" applyFill="1"/>
    <xf numFmtId="164" fontId="0" fillId="4" borderId="0" xfId="0" applyNumberFormat="1" applyFill="1"/>
    <xf numFmtId="1" fontId="0" fillId="4" borderId="0" xfId="0" applyNumberFormat="1" applyFill="1"/>
    <xf numFmtId="0" fontId="0" fillId="4" borderId="0" xfId="0" applyFill="1" applyAlignment="1">
      <alignment wrapText="1"/>
    </xf>
    <xf numFmtId="0" fontId="0" fillId="5" borderId="0" xfId="0" applyFill="1"/>
    <xf numFmtId="164" fontId="0" fillId="5" borderId="0" xfId="0" applyNumberFormat="1" applyFill="1"/>
    <xf numFmtId="1" fontId="0" fillId="5" borderId="0" xfId="0" applyNumberFormat="1" applyFill="1"/>
    <xf numFmtId="0" fontId="0" fillId="5" borderId="0" xfId="0" applyFill="1" applyAlignment="1">
      <alignment wrapText="1"/>
    </xf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0" fillId="3" borderId="1" xfId="0" applyFill="1" applyBorder="1"/>
    <xf numFmtId="0" fontId="0" fillId="3" borderId="0" xfId="0" applyFill="1" applyBorder="1"/>
    <xf numFmtId="164" fontId="0" fillId="3" borderId="2" xfId="0" applyNumberFormat="1" applyFill="1" applyBorder="1"/>
    <xf numFmtId="0" fontId="0" fillId="4" borderId="1" xfId="0" applyFill="1" applyBorder="1"/>
    <xf numFmtId="0" fontId="0" fillId="4" borderId="0" xfId="0" applyFill="1" applyBorder="1"/>
    <xf numFmtId="164" fontId="0" fillId="4" borderId="2" xfId="0" applyNumberFormat="1" applyFill="1" applyBorder="1"/>
    <xf numFmtId="0" fontId="0" fillId="5" borderId="1" xfId="0" applyFill="1" applyBorder="1"/>
    <xf numFmtId="0" fontId="0" fillId="5" borderId="0" xfId="0" applyFill="1" applyBorder="1"/>
    <xf numFmtId="164" fontId="0" fillId="5" borderId="2" xfId="0" applyNumberFormat="1" applyFill="1" applyBorder="1"/>
    <xf numFmtId="0" fontId="0" fillId="2" borderId="2" xfId="0" applyFill="1" applyBorder="1" applyAlignment="1">
      <alignment horizontal="center"/>
    </xf>
    <xf numFmtId="0" fontId="0" fillId="4" borderId="2" xfId="0" applyFill="1" applyBorder="1"/>
    <xf numFmtId="0" fontId="0" fillId="5" borderId="2" xfId="0" applyFill="1" applyBorder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True Profile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'Compression Wave'!$B$10:$B$17</c:f>
              <c:numCache>
                <c:formatCode>General</c:formatCode>
                <c:ptCount val="8"/>
                <c:pt idx="0">
                  <c:v>1000</c:v>
                </c:pt>
                <c:pt idx="1">
                  <c:v>1000</c:v>
                </c:pt>
                <c:pt idx="2">
                  <c:v>850</c:v>
                </c:pt>
                <c:pt idx="3">
                  <c:v>850</c:v>
                </c:pt>
                <c:pt idx="4">
                  <c:v>1400</c:v>
                </c:pt>
                <c:pt idx="5">
                  <c:v>1400</c:v>
                </c:pt>
                <c:pt idx="6">
                  <c:v>2000</c:v>
                </c:pt>
                <c:pt idx="7">
                  <c:v>2000</c:v>
                </c:pt>
              </c:numCache>
            </c:numRef>
          </c:xVal>
          <c:yVal>
            <c:numRef>
              <c:f>'Compression Wave'!$A$10:$A$17</c:f>
              <c:numCache>
                <c:formatCode>General</c:formatCode>
                <c:ptCount val="8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15.5</c:v>
                </c:pt>
                <c:pt idx="4">
                  <c:v>15.5</c:v>
                </c:pt>
                <c:pt idx="5">
                  <c:v>23.8</c:v>
                </c:pt>
                <c:pt idx="6">
                  <c:v>23.8</c:v>
                </c:pt>
                <c:pt idx="7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12-4E62-BFD7-BF14B0932F7A}"/>
            </c:ext>
          </c:extLst>
        </c:ser>
        <c:ser>
          <c:idx val="1"/>
          <c:order val="1"/>
          <c:tx>
            <c:v>S-R1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'Compression Wave'!$Q$10:$Q$39</c:f>
              <c:numCache>
                <c:formatCode>0</c:formatCode>
                <c:ptCount val="30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850</c:v>
                </c:pt>
                <c:pt idx="11">
                  <c:v>850</c:v>
                </c:pt>
                <c:pt idx="12">
                  <c:v>850</c:v>
                </c:pt>
                <c:pt idx="13">
                  <c:v>887.16579547163451</c:v>
                </c:pt>
                <c:pt idx="14">
                  <c:v>1173.8207664290157</c:v>
                </c:pt>
                <c:pt idx="15">
                  <c:v>1400</c:v>
                </c:pt>
                <c:pt idx="16">
                  <c:v>1400</c:v>
                </c:pt>
                <c:pt idx="17">
                  <c:v>1400</c:v>
                </c:pt>
                <c:pt idx="18">
                  <c:v>1400</c:v>
                </c:pt>
                <c:pt idx="19">
                  <c:v>1400</c:v>
                </c:pt>
                <c:pt idx="20">
                  <c:v>1400</c:v>
                </c:pt>
                <c:pt idx="21">
                  <c:v>1400</c:v>
                </c:pt>
                <c:pt idx="22">
                  <c:v>1563.7131170274711</c:v>
                </c:pt>
                <c:pt idx="23">
                  <c:v>2000</c:v>
                </c:pt>
                <c:pt idx="24">
                  <c:v>2000</c:v>
                </c:pt>
                <c:pt idx="25">
                  <c:v>2000</c:v>
                </c:pt>
                <c:pt idx="26">
                  <c:v>2000</c:v>
                </c:pt>
                <c:pt idx="27">
                  <c:v>2000</c:v>
                </c:pt>
                <c:pt idx="28">
                  <c:v>2000</c:v>
                </c:pt>
                <c:pt idx="29">
                  <c:v>2000</c:v>
                </c:pt>
              </c:numCache>
            </c:numRef>
          </c:xVal>
          <c:yVal>
            <c:numRef>
              <c:f>'Compression Wave'!$F$10:$F$39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12-4E62-BFD7-BF14B0932F7A}"/>
            </c:ext>
          </c:extLst>
        </c:ser>
        <c:ser>
          <c:idx val="2"/>
          <c:order val="2"/>
          <c:tx>
            <c:v>S-R2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'Compression Wave'!$AD$10:$AD$39</c:f>
              <c:numCache>
                <c:formatCode>0</c:formatCode>
                <c:ptCount val="30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866.2472930963711</c:v>
                </c:pt>
                <c:pt idx="11">
                  <c:v>850</c:v>
                </c:pt>
                <c:pt idx="12">
                  <c:v>944.85051731007843</c:v>
                </c:pt>
                <c:pt idx="13">
                  <c:v>1086.0883947454888</c:v>
                </c:pt>
                <c:pt idx="14">
                  <c:v>1276.9724251472619</c:v>
                </c:pt>
                <c:pt idx="15">
                  <c:v>1400</c:v>
                </c:pt>
                <c:pt idx="16">
                  <c:v>1400</c:v>
                </c:pt>
                <c:pt idx="17">
                  <c:v>1400</c:v>
                </c:pt>
                <c:pt idx="18">
                  <c:v>1400</c:v>
                </c:pt>
                <c:pt idx="19">
                  <c:v>1400</c:v>
                </c:pt>
                <c:pt idx="20">
                  <c:v>1400</c:v>
                </c:pt>
                <c:pt idx="21">
                  <c:v>1522.2057177864701</c:v>
                </c:pt>
                <c:pt idx="22">
                  <c:v>1755.1503902556333</c:v>
                </c:pt>
                <c:pt idx="23">
                  <c:v>2000</c:v>
                </c:pt>
                <c:pt idx="24">
                  <c:v>2000</c:v>
                </c:pt>
                <c:pt idx="25">
                  <c:v>2000</c:v>
                </c:pt>
                <c:pt idx="26">
                  <c:v>2000</c:v>
                </c:pt>
                <c:pt idx="27">
                  <c:v>2000</c:v>
                </c:pt>
                <c:pt idx="28">
                  <c:v>2000</c:v>
                </c:pt>
                <c:pt idx="29">
                  <c:v>2000</c:v>
                </c:pt>
              </c:numCache>
            </c:numRef>
          </c:xVal>
          <c:yVal>
            <c:numRef>
              <c:f>'Compression Wave'!$S$10:$S$39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112-4E62-BFD7-BF14B0932F7A}"/>
            </c:ext>
          </c:extLst>
        </c:ser>
        <c:ser>
          <c:idx val="3"/>
          <c:order val="3"/>
          <c:tx>
            <c:v>R1-R2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'Compression Wave'!$AG$10:$AG$39</c:f>
              <c:numCache>
                <c:formatCode>0</c:formatCode>
                <c:ptCount val="30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883.12780640485926</c:v>
                </c:pt>
                <c:pt idx="11">
                  <c:v>850</c:v>
                </c:pt>
                <c:pt idx="12">
                  <c:v>1063.5284246673368</c:v>
                </c:pt>
                <c:pt idx="13">
                  <c:v>1399.9999999999998</c:v>
                </c:pt>
                <c:pt idx="14">
                  <c:v>1400.0000000000002</c:v>
                </c:pt>
                <c:pt idx="15">
                  <c:v>1400</c:v>
                </c:pt>
                <c:pt idx="16">
                  <c:v>1400</c:v>
                </c:pt>
                <c:pt idx="17">
                  <c:v>1400</c:v>
                </c:pt>
                <c:pt idx="18">
                  <c:v>1400</c:v>
                </c:pt>
                <c:pt idx="19">
                  <c:v>1400</c:v>
                </c:pt>
                <c:pt idx="20">
                  <c:v>1400</c:v>
                </c:pt>
                <c:pt idx="21">
                  <c:v>1667.7864618468654</c:v>
                </c:pt>
                <c:pt idx="22">
                  <c:v>2000.0000000000002</c:v>
                </c:pt>
                <c:pt idx="23">
                  <c:v>2000</c:v>
                </c:pt>
                <c:pt idx="24">
                  <c:v>2000</c:v>
                </c:pt>
                <c:pt idx="25">
                  <c:v>2000</c:v>
                </c:pt>
                <c:pt idx="26">
                  <c:v>2000</c:v>
                </c:pt>
                <c:pt idx="27">
                  <c:v>2000</c:v>
                </c:pt>
                <c:pt idx="28">
                  <c:v>2000</c:v>
                </c:pt>
                <c:pt idx="29">
                  <c:v>2000</c:v>
                </c:pt>
              </c:numCache>
            </c:numRef>
          </c:xVal>
          <c:yVal>
            <c:numRef>
              <c:f>'Compression Wave'!$F$10:$F$39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112-4E62-BFD7-BF14B0932F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603887"/>
        <c:axId val="494275055"/>
      </c:scatterChart>
      <c:valAx>
        <c:axId val="316603887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Compression Wave Velocity (ft/sec)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275055"/>
        <c:crosses val="autoZero"/>
        <c:crossBetween val="midCat"/>
      </c:valAx>
      <c:valAx>
        <c:axId val="494275055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Depth (ft)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6038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True Profile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'Shear Wave'!$C$10:$C$17</c:f>
              <c:numCache>
                <c:formatCode>General</c:formatCode>
                <c:ptCount val="8"/>
                <c:pt idx="0">
                  <c:v>650</c:v>
                </c:pt>
                <c:pt idx="1">
                  <c:v>650</c:v>
                </c:pt>
                <c:pt idx="2">
                  <c:v>500</c:v>
                </c:pt>
                <c:pt idx="3">
                  <c:v>500</c:v>
                </c:pt>
                <c:pt idx="4">
                  <c:v>900</c:v>
                </c:pt>
                <c:pt idx="5">
                  <c:v>900</c:v>
                </c:pt>
                <c:pt idx="6">
                  <c:v>1200</c:v>
                </c:pt>
                <c:pt idx="7">
                  <c:v>1200</c:v>
                </c:pt>
              </c:numCache>
            </c:numRef>
          </c:xVal>
          <c:yVal>
            <c:numRef>
              <c:f>'Shear Wave'!$A$10:$A$17</c:f>
              <c:numCache>
                <c:formatCode>General</c:formatCode>
                <c:ptCount val="8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15.5</c:v>
                </c:pt>
                <c:pt idx="4">
                  <c:v>15.5</c:v>
                </c:pt>
                <c:pt idx="5">
                  <c:v>23.8</c:v>
                </c:pt>
                <c:pt idx="6">
                  <c:v>23.8</c:v>
                </c:pt>
                <c:pt idx="7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45-487F-95B0-97584C423709}"/>
            </c:ext>
          </c:extLst>
        </c:ser>
        <c:ser>
          <c:idx val="1"/>
          <c:order val="1"/>
          <c:tx>
            <c:v>S-R1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'Shear Wave'!$Q$10:$Q$39</c:f>
              <c:numCache>
                <c:formatCode>0</c:formatCode>
                <c:ptCount val="30"/>
                <c:pt idx="0">
                  <c:v>650</c:v>
                </c:pt>
                <c:pt idx="1">
                  <c:v>650</c:v>
                </c:pt>
                <c:pt idx="2">
                  <c:v>650</c:v>
                </c:pt>
                <c:pt idx="3">
                  <c:v>650</c:v>
                </c:pt>
                <c:pt idx="4">
                  <c:v>650</c:v>
                </c:pt>
                <c:pt idx="5">
                  <c:v>650</c:v>
                </c:pt>
                <c:pt idx="6">
                  <c:v>650</c:v>
                </c:pt>
                <c:pt idx="7">
                  <c:v>650</c:v>
                </c:pt>
                <c:pt idx="8">
                  <c:v>650</c:v>
                </c:pt>
                <c:pt idx="9">
                  <c:v>650</c:v>
                </c:pt>
                <c:pt idx="10">
                  <c:v>500</c:v>
                </c:pt>
                <c:pt idx="11">
                  <c:v>500</c:v>
                </c:pt>
                <c:pt idx="12">
                  <c:v>500</c:v>
                </c:pt>
                <c:pt idx="13">
                  <c:v>556.33242623981562</c:v>
                </c:pt>
                <c:pt idx="14">
                  <c:v>746.32274171077063</c:v>
                </c:pt>
                <c:pt idx="15">
                  <c:v>900</c:v>
                </c:pt>
                <c:pt idx="16">
                  <c:v>900</c:v>
                </c:pt>
                <c:pt idx="17">
                  <c:v>900</c:v>
                </c:pt>
                <c:pt idx="18">
                  <c:v>900</c:v>
                </c:pt>
                <c:pt idx="19">
                  <c:v>900</c:v>
                </c:pt>
                <c:pt idx="20">
                  <c:v>900</c:v>
                </c:pt>
                <c:pt idx="21">
                  <c:v>900</c:v>
                </c:pt>
                <c:pt idx="22">
                  <c:v>947.36842105263156</c:v>
                </c:pt>
                <c:pt idx="23">
                  <c:v>1200</c:v>
                </c:pt>
                <c:pt idx="24">
                  <c:v>1200</c:v>
                </c:pt>
                <c:pt idx="25">
                  <c:v>1200</c:v>
                </c:pt>
                <c:pt idx="26">
                  <c:v>1200</c:v>
                </c:pt>
                <c:pt idx="27">
                  <c:v>1200</c:v>
                </c:pt>
                <c:pt idx="28">
                  <c:v>1200</c:v>
                </c:pt>
                <c:pt idx="29">
                  <c:v>1200</c:v>
                </c:pt>
              </c:numCache>
            </c:numRef>
          </c:xVal>
          <c:yVal>
            <c:numRef>
              <c:f>'Shear Wave'!$F$10:$F$39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45-487F-95B0-97584C423709}"/>
            </c:ext>
          </c:extLst>
        </c:ser>
        <c:ser>
          <c:idx val="2"/>
          <c:order val="2"/>
          <c:tx>
            <c:v>S-R2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'Shear Wave'!$AD$10:$AD$39</c:f>
              <c:numCache>
                <c:formatCode>0</c:formatCode>
                <c:ptCount val="30"/>
                <c:pt idx="0">
                  <c:v>650</c:v>
                </c:pt>
                <c:pt idx="1">
                  <c:v>650</c:v>
                </c:pt>
                <c:pt idx="2">
                  <c:v>650</c:v>
                </c:pt>
                <c:pt idx="3">
                  <c:v>650</c:v>
                </c:pt>
                <c:pt idx="4">
                  <c:v>650</c:v>
                </c:pt>
                <c:pt idx="5">
                  <c:v>650</c:v>
                </c:pt>
                <c:pt idx="6">
                  <c:v>650</c:v>
                </c:pt>
                <c:pt idx="7">
                  <c:v>650</c:v>
                </c:pt>
                <c:pt idx="8">
                  <c:v>650</c:v>
                </c:pt>
                <c:pt idx="9">
                  <c:v>650</c:v>
                </c:pt>
                <c:pt idx="10">
                  <c:v>558.41339375750817</c:v>
                </c:pt>
                <c:pt idx="11">
                  <c:v>523.04473807286513</c:v>
                </c:pt>
                <c:pt idx="12">
                  <c:v>594.14509340895916</c:v>
                </c:pt>
                <c:pt idx="13">
                  <c:v>687.61661087038578</c:v>
                </c:pt>
                <c:pt idx="14">
                  <c:v>815.9888101183717</c:v>
                </c:pt>
                <c:pt idx="15">
                  <c:v>900</c:v>
                </c:pt>
                <c:pt idx="16">
                  <c:v>900</c:v>
                </c:pt>
                <c:pt idx="17">
                  <c:v>900</c:v>
                </c:pt>
                <c:pt idx="18">
                  <c:v>900</c:v>
                </c:pt>
                <c:pt idx="19">
                  <c:v>900</c:v>
                </c:pt>
                <c:pt idx="20">
                  <c:v>900</c:v>
                </c:pt>
                <c:pt idx="21">
                  <c:v>923.07692307692309</c:v>
                </c:pt>
                <c:pt idx="22">
                  <c:v>1058.8235294117646</c:v>
                </c:pt>
                <c:pt idx="23">
                  <c:v>1200</c:v>
                </c:pt>
                <c:pt idx="24">
                  <c:v>1200</c:v>
                </c:pt>
                <c:pt idx="25">
                  <c:v>1200</c:v>
                </c:pt>
                <c:pt idx="26">
                  <c:v>1200</c:v>
                </c:pt>
                <c:pt idx="27">
                  <c:v>1200</c:v>
                </c:pt>
                <c:pt idx="28">
                  <c:v>1200</c:v>
                </c:pt>
                <c:pt idx="29">
                  <c:v>1200</c:v>
                </c:pt>
              </c:numCache>
            </c:numRef>
          </c:xVal>
          <c:yVal>
            <c:numRef>
              <c:f>'Shear Wave'!$S$10:$S$39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E45-487F-95B0-97584C423709}"/>
            </c:ext>
          </c:extLst>
        </c:ser>
        <c:ser>
          <c:idx val="3"/>
          <c:order val="3"/>
          <c:tx>
            <c:v>R1-R2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'Shear Wave'!$AG$10:$AG$39</c:f>
              <c:numCache>
                <c:formatCode>0</c:formatCode>
                <c:ptCount val="30"/>
                <c:pt idx="0">
                  <c:v>650</c:v>
                </c:pt>
                <c:pt idx="1">
                  <c:v>650</c:v>
                </c:pt>
                <c:pt idx="2">
                  <c:v>650</c:v>
                </c:pt>
                <c:pt idx="3">
                  <c:v>650</c:v>
                </c:pt>
                <c:pt idx="4">
                  <c:v>650</c:v>
                </c:pt>
                <c:pt idx="5">
                  <c:v>650</c:v>
                </c:pt>
                <c:pt idx="6">
                  <c:v>650</c:v>
                </c:pt>
                <c:pt idx="7">
                  <c:v>650</c:v>
                </c:pt>
                <c:pt idx="8">
                  <c:v>650</c:v>
                </c:pt>
                <c:pt idx="9">
                  <c:v>650</c:v>
                </c:pt>
                <c:pt idx="10">
                  <c:v>632.28071896146059</c:v>
                </c:pt>
                <c:pt idx="11">
                  <c:v>548.31635147446127</c:v>
                </c:pt>
                <c:pt idx="12">
                  <c:v>731.96736538120604</c:v>
                </c:pt>
                <c:pt idx="13">
                  <c:v>900.00000000000011</c:v>
                </c:pt>
                <c:pt idx="14">
                  <c:v>900</c:v>
                </c:pt>
                <c:pt idx="15">
                  <c:v>900</c:v>
                </c:pt>
                <c:pt idx="16">
                  <c:v>900</c:v>
                </c:pt>
                <c:pt idx="17">
                  <c:v>900</c:v>
                </c:pt>
                <c:pt idx="18">
                  <c:v>900</c:v>
                </c:pt>
                <c:pt idx="19">
                  <c:v>900</c:v>
                </c:pt>
                <c:pt idx="20">
                  <c:v>900</c:v>
                </c:pt>
                <c:pt idx="21">
                  <c:v>947.36842105263156</c:v>
                </c:pt>
                <c:pt idx="22">
                  <c:v>1200</c:v>
                </c:pt>
                <c:pt idx="23">
                  <c:v>1200</c:v>
                </c:pt>
                <c:pt idx="24">
                  <c:v>1200</c:v>
                </c:pt>
                <c:pt idx="25">
                  <c:v>1200</c:v>
                </c:pt>
                <c:pt idx="26">
                  <c:v>1200</c:v>
                </c:pt>
                <c:pt idx="27">
                  <c:v>1200</c:v>
                </c:pt>
                <c:pt idx="28">
                  <c:v>1200</c:v>
                </c:pt>
                <c:pt idx="29">
                  <c:v>1200</c:v>
                </c:pt>
              </c:numCache>
            </c:numRef>
          </c:xVal>
          <c:yVal>
            <c:numRef>
              <c:f>'Shear Wave'!$F$10:$F$39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E45-487F-95B0-97584C423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603887"/>
        <c:axId val="494275055"/>
      </c:scatterChart>
      <c:valAx>
        <c:axId val="316603887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Shear Wave Velocity (ft/sec)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275055"/>
        <c:crosses val="autoZero"/>
        <c:crossBetween val="midCat"/>
      </c:valAx>
      <c:valAx>
        <c:axId val="494275055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Depth (ft)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6038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1</xdr:row>
      <xdr:rowOff>185737</xdr:rowOff>
    </xdr:from>
    <xdr:to>
      <xdr:col>8</xdr:col>
      <xdr:colOff>428625</xdr:colOff>
      <xdr:row>27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F9AEAA-EFA0-4263-B728-16C478B806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</xdr:row>
      <xdr:rowOff>0</xdr:rowOff>
    </xdr:from>
    <xdr:to>
      <xdr:col>17</xdr:col>
      <xdr:colOff>276225</xdr:colOff>
      <xdr:row>27</xdr:row>
      <xdr:rowOff>128588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BF15024-AA71-4CFD-A612-7816400F5C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9504A-9565-41B8-A33A-DAB41A33B4CA}">
  <dimension ref="A1:AG39"/>
  <sheetViews>
    <sheetView tabSelected="1" topLeftCell="F1" workbookViewId="0">
      <selection activeCell="AG10" sqref="AG10"/>
    </sheetView>
  </sheetViews>
  <sheetFormatPr defaultRowHeight="15" x14ac:dyDescent="0.25"/>
  <cols>
    <col min="1" max="1" width="14.5703125" customWidth="1"/>
    <col min="2" max="3" width="14" style="1" customWidth="1"/>
    <col min="6" max="6" width="9.28515625" customWidth="1"/>
    <col min="7" max="7" width="9.28515625" style="3" customWidth="1"/>
    <col min="8" max="10" width="9.28515625" customWidth="1"/>
    <col min="11" max="11" width="9.28515625" style="3" customWidth="1"/>
    <col min="12" max="15" width="9.28515625" customWidth="1"/>
    <col min="16" max="16" width="9.28515625" style="3" customWidth="1"/>
    <col min="17" max="17" width="9.28515625" style="8" customWidth="1"/>
    <col min="19" max="30" width="9.28515625" customWidth="1"/>
    <col min="32" max="32" width="9.140625" style="3"/>
    <col min="33" max="33" width="9.140625" style="8"/>
  </cols>
  <sheetData>
    <row r="1" spans="1:33" x14ac:dyDescent="0.25">
      <c r="A1" t="s">
        <v>0</v>
      </c>
    </row>
    <row r="3" spans="1:33" x14ac:dyDescent="0.25">
      <c r="A3" t="s">
        <v>1</v>
      </c>
      <c r="F3" t="s">
        <v>5</v>
      </c>
    </row>
    <row r="5" spans="1:33" x14ac:dyDescent="0.25">
      <c r="F5" t="s">
        <v>6</v>
      </c>
      <c r="G5" s="40">
        <v>10</v>
      </c>
      <c r="H5" t="s">
        <v>7</v>
      </c>
    </row>
    <row r="6" spans="1:33" x14ac:dyDescent="0.25">
      <c r="F6" t="s">
        <v>8</v>
      </c>
      <c r="G6" s="40">
        <v>20</v>
      </c>
      <c r="H6" t="s">
        <v>7</v>
      </c>
    </row>
    <row r="8" spans="1:33" x14ac:dyDescent="0.25">
      <c r="G8" s="38" t="s">
        <v>6</v>
      </c>
      <c r="H8" s="38"/>
      <c r="I8" s="38"/>
      <c r="J8" s="38"/>
      <c r="K8" s="38"/>
      <c r="L8" s="38"/>
      <c r="M8" s="38"/>
      <c r="N8" s="38"/>
      <c r="O8" s="38"/>
      <c r="P8" s="38"/>
      <c r="Q8" s="38"/>
      <c r="S8" s="39" t="s">
        <v>8</v>
      </c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F8" s="38" t="s">
        <v>14</v>
      </c>
      <c r="AG8" s="38"/>
    </row>
    <row r="9" spans="1:33" ht="60" x14ac:dyDescent="0.25">
      <c r="A9" s="2" t="s">
        <v>3</v>
      </c>
      <c r="B9" s="2" t="s">
        <v>2</v>
      </c>
      <c r="C9" s="2" t="s">
        <v>4</v>
      </c>
      <c r="F9" s="2" t="s">
        <v>3</v>
      </c>
      <c r="G9" s="4" t="s">
        <v>17</v>
      </c>
      <c r="H9" s="2" t="s">
        <v>10</v>
      </c>
      <c r="I9" s="2" t="s">
        <v>12</v>
      </c>
      <c r="J9" s="2" t="s">
        <v>13</v>
      </c>
      <c r="K9" s="4" t="s">
        <v>18</v>
      </c>
      <c r="L9" s="2" t="s">
        <v>11</v>
      </c>
      <c r="M9" s="2" t="s">
        <v>12</v>
      </c>
      <c r="N9" s="2" t="s">
        <v>13</v>
      </c>
      <c r="O9" s="2" t="s">
        <v>19</v>
      </c>
      <c r="P9" s="4" t="s">
        <v>20</v>
      </c>
      <c r="Q9" s="9" t="s">
        <v>9</v>
      </c>
      <c r="S9" s="2" t="s">
        <v>3</v>
      </c>
      <c r="T9" s="4" t="s">
        <v>17</v>
      </c>
      <c r="U9" s="2" t="s">
        <v>10</v>
      </c>
      <c r="V9" s="2" t="s">
        <v>12</v>
      </c>
      <c r="W9" s="2" t="s">
        <v>13</v>
      </c>
      <c r="X9" s="4" t="s">
        <v>18</v>
      </c>
      <c r="Y9" s="2" t="s">
        <v>11</v>
      </c>
      <c r="Z9" s="2" t="s">
        <v>12</v>
      </c>
      <c r="AA9" s="2" t="s">
        <v>13</v>
      </c>
      <c r="AB9" s="2" t="s">
        <v>19</v>
      </c>
      <c r="AC9" s="4" t="s">
        <v>20</v>
      </c>
      <c r="AD9" s="9" t="s">
        <v>9</v>
      </c>
      <c r="AF9" s="4" t="s">
        <v>16</v>
      </c>
      <c r="AG9" s="9" t="s">
        <v>15</v>
      </c>
    </row>
    <row r="10" spans="1:33" x14ac:dyDescent="0.25">
      <c r="A10" s="5">
        <v>0</v>
      </c>
      <c r="B10" s="6">
        <v>1000</v>
      </c>
      <c r="C10" s="6">
        <v>650</v>
      </c>
      <c r="F10" s="5">
        <v>1</v>
      </c>
      <c r="G10" s="7">
        <f>G$5/1000</f>
        <v>0.01</v>
      </c>
      <c r="H10" s="23"/>
      <c r="I10" s="24"/>
      <c r="J10" s="24"/>
      <c r="K10" s="25"/>
      <c r="L10" s="23"/>
      <c r="M10" s="24"/>
      <c r="N10" s="24"/>
      <c r="O10" s="35"/>
      <c r="P10" s="7">
        <f t="shared" ref="P10:P19" si="0">G10</f>
        <v>0.01</v>
      </c>
      <c r="Q10" s="10">
        <f>G$5/P10</f>
        <v>1000</v>
      </c>
      <c r="S10" s="5">
        <v>1</v>
      </c>
      <c r="T10" s="7">
        <f>$G$6/1000</f>
        <v>0.02</v>
      </c>
      <c r="U10" s="23"/>
      <c r="V10" s="24"/>
      <c r="W10" s="24"/>
      <c r="X10" s="25"/>
      <c r="Y10" s="23"/>
      <c r="Z10" s="24"/>
      <c r="AA10" s="24"/>
      <c r="AB10" s="35"/>
      <c r="AC10" s="7">
        <f t="shared" ref="AC10:AC19" si="1">T10</f>
        <v>0.02</v>
      </c>
      <c r="AD10" s="10">
        <f>$G$6/AC10</f>
        <v>1000</v>
      </c>
      <c r="AF10" s="7">
        <f>AC10-P10</f>
        <v>0.01</v>
      </c>
      <c r="AG10" s="10">
        <f>($G$6-$G$5)/AF10</f>
        <v>1000</v>
      </c>
    </row>
    <row r="11" spans="1:33" x14ac:dyDescent="0.25">
      <c r="A11" s="5">
        <v>10</v>
      </c>
      <c r="B11" s="6">
        <v>1000</v>
      </c>
      <c r="C11" s="6">
        <v>650</v>
      </c>
      <c r="F11" s="5">
        <v>2</v>
      </c>
      <c r="G11" s="7">
        <f t="shared" ref="G11:G19" si="2">G$5/1000</f>
        <v>0.01</v>
      </c>
      <c r="H11" s="23"/>
      <c r="I11" s="24"/>
      <c r="J11" s="24"/>
      <c r="K11" s="25"/>
      <c r="L11" s="23"/>
      <c r="M11" s="24"/>
      <c r="N11" s="24"/>
      <c r="O11" s="35"/>
      <c r="P11" s="7">
        <f t="shared" si="0"/>
        <v>0.01</v>
      </c>
      <c r="Q11" s="10">
        <f t="shared" ref="Q11:Q25" si="3">G$5/P11</f>
        <v>1000</v>
      </c>
      <c r="S11" s="5">
        <v>2</v>
      </c>
      <c r="T11" s="7">
        <f t="shared" ref="T11:T19" si="4">$G$6/1000</f>
        <v>0.02</v>
      </c>
      <c r="U11" s="23"/>
      <c r="V11" s="24"/>
      <c r="W11" s="24"/>
      <c r="X11" s="25"/>
      <c r="Y11" s="23"/>
      <c r="Z11" s="24"/>
      <c r="AA11" s="24"/>
      <c r="AB11" s="35"/>
      <c r="AC11" s="7">
        <f t="shared" si="1"/>
        <v>0.02</v>
      </c>
      <c r="AD11" s="10">
        <f t="shared" ref="AD11:AD19" si="5">$G$6/AC11</f>
        <v>1000</v>
      </c>
      <c r="AF11" s="7">
        <f t="shared" ref="AF11:AF39" si="6">AC11-P11</f>
        <v>0.01</v>
      </c>
      <c r="AG11" s="10">
        <f t="shared" ref="AG11:AG39" si="7">($G$6-$G$5)/AF11</f>
        <v>1000</v>
      </c>
    </row>
    <row r="12" spans="1:33" x14ac:dyDescent="0.25">
      <c r="A12" s="11">
        <v>10</v>
      </c>
      <c r="B12" s="12">
        <v>850</v>
      </c>
      <c r="C12" s="12">
        <v>500</v>
      </c>
      <c r="F12" s="5">
        <v>3</v>
      </c>
      <c r="G12" s="7">
        <f t="shared" si="2"/>
        <v>0.01</v>
      </c>
      <c r="H12" s="23"/>
      <c r="I12" s="24"/>
      <c r="J12" s="24"/>
      <c r="K12" s="25"/>
      <c r="L12" s="23"/>
      <c r="M12" s="24"/>
      <c r="N12" s="24"/>
      <c r="O12" s="35"/>
      <c r="P12" s="7">
        <f t="shared" si="0"/>
        <v>0.01</v>
      </c>
      <c r="Q12" s="10">
        <f t="shared" si="3"/>
        <v>1000</v>
      </c>
      <c r="S12" s="5">
        <v>3</v>
      </c>
      <c r="T12" s="7">
        <f t="shared" si="4"/>
        <v>0.02</v>
      </c>
      <c r="U12" s="23"/>
      <c r="V12" s="24"/>
      <c r="W12" s="24"/>
      <c r="X12" s="25"/>
      <c r="Y12" s="23"/>
      <c r="Z12" s="24"/>
      <c r="AA12" s="24"/>
      <c r="AB12" s="35"/>
      <c r="AC12" s="7">
        <f t="shared" si="1"/>
        <v>0.02</v>
      </c>
      <c r="AD12" s="10">
        <f t="shared" si="5"/>
        <v>1000</v>
      </c>
      <c r="AF12" s="7">
        <f t="shared" si="6"/>
        <v>0.01</v>
      </c>
      <c r="AG12" s="10">
        <f t="shared" si="7"/>
        <v>1000</v>
      </c>
    </row>
    <row r="13" spans="1:33" x14ac:dyDescent="0.25">
      <c r="A13" s="11">
        <v>15.5</v>
      </c>
      <c r="B13" s="12">
        <v>850</v>
      </c>
      <c r="C13" s="12">
        <v>500</v>
      </c>
      <c r="F13" s="5">
        <v>4</v>
      </c>
      <c r="G13" s="7">
        <f t="shared" si="2"/>
        <v>0.01</v>
      </c>
      <c r="H13" s="23"/>
      <c r="I13" s="24"/>
      <c r="J13" s="24"/>
      <c r="K13" s="25"/>
      <c r="L13" s="23"/>
      <c r="M13" s="24"/>
      <c r="N13" s="24"/>
      <c r="O13" s="35"/>
      <c r="P13" s="7">
        <f t="shared" si="0"/>
        <v>0.01</v>
      </c>
      <c r="Q13" s="10">
        <f t="shared" si="3"/>
        <v>1000</v>
      </c>
      <c r="S13" s="5">
        <v>4</v>
      </c>
      <c r="T13" s="7">
        <f t="shared" si="4"/>
        <v>0.02</v>
      </c>
      <c r="U13" s="23"/>
      <c r="V13" s="24"/>
      <c r="W13" s="24"/>
      <c r="X13" s="25"/>
      <c r="Y13" s="23"/>
      <c r="Z13" s="24"/>
      <c r="AA13" s="24"/>
      <c r="AB13" s="35"/>
      <c r="AC13" s="7">
        <f t="shared" si="1"/>
        <v>0.02</v>
      </c>
      <c r="AD13" s="10">
        <f t="shared" si="5"/>
        <v>1000</v>
      </c>
      <c r="AF13" s="7">
        <f t="shared" si="6"/>
        <v>0.01</v>
      </c>
      <c r="AG13" s="10">
        <f t="shared" si="7"/>
        <v>1000</v>
      </c>
    </row>
    <row r="14" spans="1:33" x14ac:dyDescent="0.25">
      <c r="A14" s="15">
        <v>15.5</v>
      </c>
      <c r="B14" s="18">
        <v>1400</v>
      </c>
      <c r="C14" s="18">
        <v>900</v>
      </c>
      <c r="F14" s="5">
        <v>5</v>
      </c>
      <c r="G14" s="7">
        <f t="shared" si="2"/>
        <v>0.01</v>
      </c>
      <c r="H14" s="23"/>
      <c r="I14" s="24"/>
      <c r="J14" s="24"/>
      <c r="K14" s="25"/>
      <c r="L14" s="23"/>
      <c r="M14" s="24"/>
      <c r="N14" s="24"/>
      <c r="O14" s="35"/>
      <c r="P14" s="7">
        <f t="shared" si="0"/>
        <v>0.01</v>
      </c>
      <c r="Q14" s="10">
        <f t="shared" si="3"/>
        <v>1000</v>
      </c>
      <c r="S14" s="5">
        <v>5</v>
      </c>
      <c r="T14" s="7">
        <f t="shared" si="4"/>
        <v>0.02</v>
      </c>
      <c r="U14" s="23"/>
      <c r="V14" s="24"/>
      <c r="W14" s="24"/>
      <c r="X14" s="25"/>
      <c r="Y14" s="23"/>
      <c r="Z14" s="24"/>
      <c r="AA14" s="24"/>
      <c r="AB14" s="35"/>
      <c r="AC14" s="7">
        <f t="shared" si="1"/>
        <v>0.02</v>
      </c>
      <c r="AD14" s="10">
        <f t="shared" si="5"/>
        <v>1000</v>
      </c>
      <c r="AF14" s="7">
        <f t="shared" si="6"/>
        <v>0.01</v>
      </c>
      <c r="AG14" s="10">
        <f t="shared" si="7"/>
        <v>1000</v>
      </c>
    </row>
    <row r="15" spans="1:33" x14ac:dyDescent="0.25">
      <c r="A15" s="15">
        <v>23.8</v>
      </c>
      <c r="B15" s="18">
        <v>1400</v>
      </c>
      <c r="C15" s="18">
        <v>900</v>
      </c>
      <c r="F15" s="5">
        <v>6</v>
      </c>
      <c r="G15" s="7">
        <f t="shared" si="2"/>
        <v>0.01</v>
      </c>
      <c r="H15" s="23"/>
      <c r="I15" s="24"/>
      <c r="J15" s="24"/>
      <c r="K15" s="25"/>
      <c r="L15" s="23"/>
      <c r="M15" s="24"/>
      <c r="N15" s="24"/>
      <c r="O15" s="35"/>
      <c r="P15" s="7">
        <f t="shared" si="0"/>
        <v>0.01</v>
      </c>
      <c r="Q15" s="10">
        <f t="shared" si="3"/>
        <v>1000</v>
      </c>
      <c r="S15" s="5">
        <v>6</v>
      </c>
      <c r="T15" s="7">
        <f t="shared" si="4"/>
        <v>0.02</v>
      </c>
      <c r="U15" s="23"/>
      <c r="V15" s="24"/>
      <c r="W15" s="24"/>
      <c r="X15" s="25"/>
      <c r="Y15" s="23"/>
      <c r="Z15" s="24"/>
      <c r="AA15" s="24"/>
      <c r="AB15" s="35"/>
      <c r="AC15" s="7">
        <f t="shared" si="1"/>
        <v>0.02</v>
      </c>
      <c r="AD15" s="10">
        <f t="shared" si="5"/>
        <v>1000</v>
      </c>
      <c r="AF15" s="7">
        <f t="shared" si="6"/>
        <v>0.01</v>
      </c>
      <c r="AG15" s="10">
        <f t="shared" si="7"/>
        <v>1000</v>
      </c>
    </row>
    <row r="16" spans="1:33" x14ac:dyDescent="0.25">
      <c r="A16" s="19">
        <v>23.8</v>
      </c>
      <c r="B16" s="22">
        <v>2000</v>
      </c>
      <c r="C16" s="22">
        <v>1200</v>
      </c>
      <c r="F16" s="5">
        <v>7</v>
      </c>
      <c r="G16" s="7">
        <f t="shared" si="2"/>
        <v>0.01</v>
      </c>
      <c r="H16" s="23"/>
      <c r="I16" s="24"/>
      <c r="J16" s="24"/>
      <c r="K16" s="25"/>
      <c r="L16" s="23"/>
      <c r="M16" s="24"/>
      <c r="N16" s="24"/>
      <c r="O16" s="35"/>
      <c r="P16" s="7">
        <f t="shared" si="0"/>
        <v>0.01</v>
      </c>
      <c r="Q16" s="10">
        <f t="shared" si="3"/>
        <v>1000</v>
      </c>
      <c r="S16" s="5">
        <v>7</v>
      </c>
      <c r="T16" s="7">
        <f t="shared" si="4"/>
        <v>0.02</v>
      </c>
      <c r="U16" s="23"/>
      <c r="V16" s="24"/>
      <c r="W16" s="24"/>
      <c r="X16" s="25"/>
      <c r="Y16" s="23"/>
      <c r="Z16" s="24"/>
      <c r="AA16" s="24"/>
      <c r="AB16" s="35"/>
      <c r="AC16" s="7">
        <f t="shared" si="1"/>
        <v>0.02</v>
      </c>
      <c r="AD16" s="10">
        <f t="shared" si="5"/>
        <v>1000</v>
      </c>
      <c r="AF16" s="7">
        <f t="shared" si="6"/>
        <v>0.01</v>
      </c>
      <c r="AG16" s="10">
        <f t="shared" si="7"/>
        <v>1000</v>
      </c>
    </row>
    <row r="17" spans="1:33" x14ac:dyDescent="0.25">
      <c r="A17" s="19">
        <v>30</v>
      </c>
      <c r="B17" s="22">
        <v>2000</v>
      </c>
      <c r="C17" s="22">
        <v>1200</v>
      </c>
      <c r="F17" s="5">
        <v>8</v>
      </c>
      <c r="G17" s="7">
        <f t="shared" si="2"/>
        <v>0.01</v>
      </c>
      <c r="H17" s="23"/>
      <c r="I17" s="24"/>
      <c r="J17" s="24"/>
      <c r="K17" s="25"/>
      <c r="L17" s="23"/>
      <c r="M17" s="24"/>
      <c r="N17" s="24"/>
      <c r="O17" s="35"/>
      <c r="P17" s="7">
        <f t="shared" si="0"/>
        <v>0.01</v>
      </c>
      <c r="Q17" s="10">
        <f t="shared" si="3"/>
        <v>1000</v>
      </c>
      <c r="S17" s="5">
        <v>8</v>
      </c>
      <c r="T17" s="7">
        <f t="shared" si="4"/>
        <v>0.02</v>
      </c>
      <c r="U17" s="23"/>
      <c r="V17" s="24"/>
      <c r="W17" s="24"/>
      <c r="X17" s="25"/>
      <c r="Y17" s="23"/>
      <c r="Z17" s="24"/>
      <c r="AA17" s="24"/>
      <c r="AB17" s="35"/>
      <c r="AC17" s="7">
        <f t="shared" si="1"/>
        <v>0.02</v>
      </c>
      <c r="AD17" s="10">
        <f t="shared" si="5"/>
        <v>1000</v>
      </c>
      <c r="AF17" s="7">
        <f t="shared" si="6"/>
        <v>0.01</v>
      </c>
      <c r="AG17" s="10">
        <f t="shared" si="7"/>
        <v>1000</v>
      </c>
    </row>
    <row r="18" spans="1:33" x14ac:dyDescent="0.25">
      <c r="F18" s="5">
        <v>9</v>
      </c>
      <c r="G18" s="7">
        <f t="shared" si="2"/>
        <v>0.01</v>
      </c>
      <c r="H18" s="23"/>
      <c r="I18" s="24"/>
      <c r="J18" s="24"/>
      <c r="K18" s="25"/>
      <c r="L18" s="23"/>
      <c r="M18" s="24"/>
      <c r="N18" s="24"/>
      <c r="O18" s="35"/>
      <c r="P18" s="7">
        <f t="shared" si="0"/>
        <v>0.01</v>
      </c>
      <c r="Q18" s="10">
        <f t="shared" si="3"/>
        <v>1000</v>
      </c>
      <c r="S18" s="5">
        <v>9</v>
      </c>
      <c r="T18" s="7">
        <f t="shared" si="4"/>
        <v>0.02</v>
      </c>
      <c r="U18" s="23"/>
      <c r="V18" s="24"/>
      <c r="W18" s="24"/>
      <c r="X18" s="25"/>
      <c r="Y18" s="23"/>
      <c r="Z18" s="24"/>
      <c r="AA18" s="24"/>
      <c r="AB18" s="35"/>
      <c r="AC18" s="7">
        <f t="shared" si="1"/>
        <v>0.02</v>
      </c>
      <c r="AD18" s="10">
        <f t="shared" si="5"/>
        <v>1000</v>
      </c>
      <c r="AF18" s="7">
        <f t="shared" si="6"/>
        <v>0.01</v>
      </c>
      <c r="AG18" s="10">
        <f t="shared" si="7"/>
        <v>1000</v>
      </c>
    </row>
    <row r="19" spans="1:33" x14ac:dyDescent="0.25">
      <c r="F19" s="5">
        <v>10</v>
      </c>
      <c r="G19" s="7">
        <f t="shared" si="2"/>
        <v>0.01</v>
      </c>
      <c r="H19" s="23"/>
      <c r="I19" s="24"/>
      <c r="J19" s="24"/>
      <c r="K19" s="25"/>
      <c r="L19" s="23"/>
      <c r="M19" s="24"/>
      <c r="N19" s="24"/>
      <c r="O19" s="35"/>
      <c r="P19" s="7">
        <f t="shared" si="0"/>
        <v>0.01</v>
      </c>
      <c r="Q19" s="10">
        <f t="shared" si="3"/>
        <v>1000</v>
      </c>
      <c r="S19" s="5">
        <v>10</v>
      </c>
      <c r="T19" s="7">
        <f t="shared" si="4"/>
        <v>0.02</v>
      </c>
      <c r="U19" s="23"/>
      <c r="V19" s="24"/>
      <c r="W19" s="24"/>
      <c r="X19" s="25"/>
      <c r="Y19" s="23"/>
      <c r="Z19" s="24"/>
      <c r="AA19" s="24"/>
      <c r="AB19" s="35"/>
      <c r="AC19" s="7">
        <f t="shared" si="1"/>
        <v>0.02</v>
      </c>
      <c r="AD19" s="10">
        <f t="shared" si="5"/>
        <v>1000</v>
      </c>
      <c r="AF19" s="7">
        <f t="shared" si="6"/>
        <v>0.01</v>
      </c>
      <c r="AG19" s="10">
        <f t="shared" si="7"/>
        <v>1000</v>
      </c>
    </row>
    <row r="20" spans="1:33" x14ac:dyDescent="0.25">
      <c r="F20" s="11">
        <v>11</v>
      </c>
      <c r="G20" s="13">
        <f>G$5/850</f>
        <v>1.1764705882352941E-2</v>
      </c>
      <c r="H20" s="26">
        <v>1</v>
      </c>
      <c r="I20" s="27">
        <v>850</v>
      </c>
      <c r="J20" s="27">
        <v>1000</v>
      </c>
      <c r="K20" s="28">
        <f>$G$5/J20+2*H20*SQRT(1/I20^2+1/J20^2)</f>
        <v>1.308809523491922E-2</v>
      </c>
      <c r="L20" s="26">
        <v>4.5</v>
      </c>
      <c r="M20" s="27">
        <v>850</v>
      </c>
      <c r="N20" s="27">
        <v>1400</v>
      </c>
      <c r="O20" s="28">
        <f>$G$5/N20+2*L20*SQRT(1/M20^2+1/N20^2)</f>
        <v>1.9529836486338891E-2</v>
      </c>
      <c r="P20" s="13">
        <f>MIN(G20,K20,O20)</f>
        <v>1.1764705882352941E-2</v>
      </c>
      <c r="Q20" s="14">
        <f t="shared" si="3"/>
        <v>850</v>
      </c>
      <c r="S20" s="11">
        <v>11</v>
      </c>
      <c r="T20" s="13">
        <f>$G$6/850</f>
        <v>2.3529411764705882E-2</v>
      </c>
      <c r="U20" s="26">
        <v>1</v>
      </c>
      <c r="V20" s="27">
        <v>850</v>
      </c>
      <c r="W20" s="27">
        <v>1000</v>
      </c>
      <c r="X20" s="28">
        <f>$G$6/W20+2*U20*SQRT(1/V20^2+1/W20^2)</f>
        <v>2.3088095234919222E-2</v>
      </c>
      <c r="Y20" s="26">
        <v>4.5</v>
      </c>
      <c r="Z20" s="27">
        <v>850</v>
      </c>
      <c r="AA20" s="27">
        <v>1400</v>
      </c>
      <c r="AB20" s="28">
        <f>$G$6/AA20+2*Y20*SQRT(1/Z20^2+1/AA20^2)</f>
        <v>2.6672693629196033E-2</v>
      </c>
      <c r="AC20" s="13">
        <f>MIN(T20,X20,AB20)</f>
        <v>2.3088095234919222E-2</v>
      </c>
      <c r="AD20" s="14">
        <f>$G$6/AC20</f>
        <v>866.2472930963711</v>
      </c>
      <c r="AF20" s="13">
        <f t="shared" si="6"/>
        <v>1.1323389352566281E-2</v>
      </c>
      <c r="AG20" s="14">
        <f t="shared" si="7"/>
        <v>883.12780640485926</v>
      </c>
    </row>
    <row r="21" spans="1:33" x14ac:dyDescent="0.25">
      <c r="F21" s="11">
        <v>12</v>
      </c>
      <c r="G21" s="13">
        <f t="shared" ref="G21:G24" si="8">G$5/850</f>
        <v>1.1764705882352941E-2</v>
      </c>
      <c r="H21" s="26">
        <v>2</v>
      </c>
      <c r="I21" s="27">
        <v>850</v>
      </c>
      <c r="J21" s="27">
        <v>1000</v>
      </c>
      <c r="K21" s="28">
        <f t="shared" ref="K21:K25" si="9">$G$5/J21+2*H21*SQRT(1/I21^2+1/J21^2)</f>
        <v>1.6176190469838442E-2</v>
      </c>
      <c r="L21" s="26">
        <v>3.5</v>
      </c>
      <c r="M21" s="27">
        <v>850</v>
      </c>
      <c r="N21" s="27">
        <v>1400</v>
      </c>
      <c r="O21" s="28">
        <f t="shared" ref="O21:O24" si="10">$G$5/N21+2*L21*SQRT(1/M21^2+1/N21^2)</f>
        <v>1.6777174410009612E-2</v>
      </c>
      <c r="P21" s="13">
        <f t="shared" ref="P21:P25" si="11">MIN(G21,K21,O21)</f>
        <v>1.1764705882352941E-2</v>
      </c>
      <c r="Q21" s="14">
        <f t="shared" si="3"/>
        <v>850</v>
      </c>
      <c r="S21" s="11">
        <v>12</v>
      </c>
      <c r="T21" s="13">
        <f t="shared" ref="T21:T24" si="12">$G$6/850</f>
        <v>2.3529411764705882E-2</v>
      </c>
      <c r="U21" s="26">
        <v>2</v>
      </c>
      <c r="V21" s="27">
        <v>850</v>
      </c>
      <c r="W21" s="27">
        <v>1000</v>
      </c>
      <c r="X21" s="28">
        <f t="shared" ref="X21:X24" si="13">$G$6/W21+2*U21*SQRT(1/V21^2+1/W21^2)</f>
        <v>2.6176190469838441E-2</v>
      </c>
      <c r="Y21" s="26">
        <v>3.5</v>
      </c>
      <c r="Z21" s="27">
        <v>850</v>
      </c>
      <c r="AA21" s="27">
        <v>1400</v>
      </c>
      <c r="AB21" s="28">
        <f t="shared" ref="AB21:AB24" si="14">$G$6/AA21+2*Y21*SQRT(1/Z21^2+1/AA21^2)</f>
        <v>2.3920031552866754E-2</v>
      </c>
      <c r="AC21" s="13">
        <f t="shared" ref="AC21:AC39" si="15">MIN(T21,X21,AB21)</f>
        <v>2.3529411764705882E-2</v>
      </c>
      <c r="AD21" s="14">
        <f t="shared" ref="AD21:AD24" si="16">$G$6/AC21</f>
        <v>850</v>
      </c>
      <c r="AF21" s="13">
        <f t="shared" si="6"/>
        <v>1.1764705882352941E-2</v>
      </c>
      <c r="AG21" s="14">
        <f t="shared" si="7"/>
        <v>850</v>
      </c>
    </row>
    <row r="22" spans="1:33" x14ac:dyDescent="0.25">
      <c r="F22" s="11">
        <v>13</v>
      </c>
      <c r="G22" s="13">
        <f t="shared" si="8"/>
        <v>1.1764705882352941E-2</v>
      </c>
      <c r="H22" s="26">
        <v>3</v>
      </c>
      <c r="I22" s="27">
        <v>850</v>
      </c>
      <c r="J22" s="27">
        <v>1000</v>
      </c>
      <c r="K22" s="28">
        <f t="shared" si="9"/>
        <v>1.9264285704757661E-2</v>
      </c>
      <c r="L22" s="26">
        <v>2.5</v>
      </c>
      <c r="M22" s="27">
        <v>850</v>
      </c>
      <c r="N22" s="27">
        <v>1400</v>
      </c>
      <c r="O22" s="28">
        <f t="shared" si="10"/>
        <v>1.4024512333680336E-2</v>
      </c>
      <c r="P22" s="13">
        <f t="shared" si="11"/>
        <v>1.1764705882352941E-2</v>
      </c>
      <c r="Q22" s="14">
        <f t="shared" si="3"/>
        <v>850</v>
      </c>
      <c r="S22" s="11">
        <v>13</v>
      </c>
      <c r="T22" s="13">
        <f t="shared" si="12"/>
        <v>2.3529411764705882E-2</v>
      </c>
      <c r="U22" s="26">
        <v>3</v>
      </c>
      <c r="V22" s="27">
        <v>850</v>
      </c>
      <c r="W22" s="27">
        <v>1000</v>
      </c>
      <c r="X22" s="28">
        <f t="shared" si="13"/>
        <v>2.9264285704757663E-2</v>
      </c>
      <c r="Y22" s="26">
        <v>2.5</v>
      </c>
      <c r="Z22" s="27">
        <v>850</v>
      </c>
      <c r="AA22" s="27">
        <v>1400</v>
      </c>
      <c r="AB22" s="28">
        <f t="shared" si="14"/>
        <v>2.1167369476537478E-2</v>
      </c>
      <c r="AC22" s="13">
        <f t="shared" si="15"/>
        <v>2.1167369476537478E-2</v>
      </c>
      <c r="AD22" s="14">
        <f t="shared" si="16"/>
        <v>944.85051731007843</v>
      </c>
      <c r="AF22" s="13">
        <f t="shared" si="6"/>
        <v>9.402663594184537E-3</v>
      </c>
      <c r="AG22" s="14">
        <f t="shared" si="7"/>
        <v>1063.5284246673368</v>
      </c>
    </row>
    <row r="23" spans="1:33" x14ac:dyDescent="0.25">
      <c r="F23" s="11">
        <v>14</v>
      </c>
      <c r="G23" s="13">
        <f t="shared" si="8"/>
        <v>1.1764705882352941E-2</v>
      </c>
      <c r="H23" s="26">
        <v>4</v>
      </c>
      <c r="I23" s="27">
        <v>850</v>
      </c>
      <c r="J23" s="27">
        <v>1000</v>
      </c>
      <c r="K23" s="28">
        <f t="shared" si="9"/>
        <v>2.2352380939676883E-2</v>
      </c>
      <c r="L23" s="26">
        <v>1.5</v>
      </c>
      <c r="M23" s="27">
        <v>850</v>
      </c>
      <c r="N23" s="27">
        <v>1400</v>
      </c>
      <c r="O23" s="28">
        <f t="shared" si="10"/>
        <v>1.1271850257351059E-2</v>
      </c>
      <c r="P23" s="13">
        <f t="shared" si="11"/>
        <v>1.1271850257351059E-2</v>
      </c>
      <c r="Q23" s="14">
        <f t="shared" si="3"/>
        <v>887.16579547163451</v>
      </c>
      <c r="S23" s="11">
        <v>14</v>
      </c>
      <c r="T23" s="13">
        <f t="shared" si="12"/>
        <v>2.3529411764705882E-2</v>
      </c>
      <c r="U23" s="26">
        <v>4</v>
      </c>
      <c r="V23" s="27">
        <v>850</v>
      </c>
      <c r="W23" s="27">
        <v>1000</v>
      </c>
      <c r="X23" s="28">
        <f t="shared" si="13"/>
        <v>3.2352380939676885E-2</v>
      </c>
      <c r="Y23" s="26">
        <v>1.5</v>
      </c>
      <c r="Z23" s="27">
        <v>850</v>
      </c>
      <c r="AA23" s="27">
        <v>1400</v>
      </c>
      <c r="AB23" s="28">
        <f t="shared" si="14"/>
        <v>1.8414707400208202E-2</v>
      </c>
      <c r="AC23" s="13">
        <f t="shared" si="15"/>
        <v>1.8414707400208202E-2</v>
      </c>
      <c r="AD23" s="14">
        <f t="shared" si="16"/>
        <v>1086.0883947454888</v>
      </c>
      <c r="AF23" s="13">
        <f t="shared" si="6"/>
        <v>7.1428571428571435E-3</v>
      </c>
      <c r="AG23" s="14">
        <f t="shared" si="7"/>
        <v>1399.9999999999998</v>
      </c>
    </row>
    <row r="24" spans="1:33" x14ac:dyDescent="0.25">
      <c r="F24" s="11">
        <v>15</v>
      </c>
      <c r="G24" s="13">
        <f t="shared" si="8"/>
        <v>1.1764705882352941E-2</v>
      </c>
      <c r="H24" s="26">
        <v>5</v>
      </c>
      <c r="I24" s="27">
        <v>850</v>
      </c>
      <c r="J24" s="27">
        <v>1000</v>
      </c>
      <c r="K24" s="28">
        <f t="shared" si="9"/>
        <v>2.5440476174596105E-2</v>
      </c>
      <c r="L24" s="26">
        <v>0.5</v>
      </c>
      <c r="M24" s="27">
        <v>850</v>
      </c>
      <c r="N24" s="27">
        <v>1400</v>
      </c>
      <c r="O24" s="28">
        <f t="shared" si="10"/>
        <v>8.5191881810217814E-3</v>
      </c>
      <c r="P24" s="13">
        <f t="shared" si="11"/>
        <v>8.5191881810217814E-3</v>
      </c>
      <c r="Q24" s="14">
        <f t="shared" si="3"/>
        <v>1173.8207664290157</v>
      </c>
      <c r="S24" s="11">
        <v>15</v>
      </c>
      <c r="T24" s="13">
        <f t="shared" si="12"/>
        <v>2.3529411764705882E-2</v>
      </c>
      <c r="U24" s="26">
        <v>5</v>
      </c>
      <c r="V24" s="27">
        <v>850</v>
      </c>
      <c r="W24" s="27">
        <v>1000</v>
      </c>
      <c r="X24" s="28">
        <f t="shared" si="13"/>
        <v>3.54404761745961E-2</v>
      </c>
      <c r="Y24" s="26">
        <v>0.5</v>
      </c>
      <c r="Z24" s="27">
        <v>850</v>
      </c>
      <c r="AA24" s="27">
        <v>1400</v>
      </c>
      <c r="AB24" s="28">
        <f t="shared" si="14"/>
        <v>1.5662045323878923E-2</v>
      </c>
      <c r="AC24" s="13">
        <f t="shared" si="15"/>
        <v>1.5662045323878923E-2</v>
      </c>
      <c r="AD24" s="14">
        <f t="shared" si="16"/>
        <v>1276.9724251472619</v>
      </c>
      <c r="AF24" s="13">
        <f t="shared" si="6"/>
        <v>7.1428571428571418E-3</v>
      </c>
      <c r="AG24" s="14">
        <f t="shared" si="7"/>
        <v>1400.0000000000002</v>
      </c>
    </row>
    <row r="25" spans="1:33" x14ac:dyDescent="0.25">
      <c r="F25" s="15">
        <v>16</v>
      </c>
      <c r="G25" s="16">
        <f>G$5/1400</f>
        <v>7.1428571428571426E-3</v>
      </c>
      <c r="H25" s="29">
        <v>7.8</v>
      </c>
      <c r="I25" s="30">
        <v>1400</v>
      </c>
      <c r="J25" s="30">
        <v>2000</v>
      </c>
      <c r="K25" s="31">
        <f t="shared" si="9"/>
        <v>1.8601590543246126E-2</v>
      </c>
      <c r="L25" s="29"/>
      <c r="M25" s="30"/>
      <c r="N25" s="30"/>
      <c r="O25" s="36"/>
      <c r="P25" s="16">
        <f t="shared" si="11"/>
        <v>7.1428571428571426E-3</v>
      </c>
      <c r="Q25" s="17">
        <f t="shared" si="3"/>
        <v>1400</v>
      </c>
      <c r="S25" s="15">
        <v>16</v>
      </c>
      <c r="T25" s="16">
        <f>$G$6/1400</f>
        <v>1.4285714285714285E-2</v>
      </c>
      <c r="U25" s="29">
        <v>7.8</v>
      </c>
      <c r="V25" s="30">
        <v>1400</v>
      </c>
      <c r="W25" s="30">
        <v>2000</v>
      </c>
      <c r="X25" s="31">
        <f>$G$6/W25+2*U25*SQRT(1/V25^2+1/W25^2)</f>
        <v>2.3601590543246127E-2</v>
      </c>
      <c r="Y25" s="29"/>
      <c r="Z25" s="30"/>
      <c r="AA25" s="30"/>
      <c r="AB25" s="36"/>
      <c r="AC25" s="16">
        <f t="shared" si="15"/>
        <v>1.4285714285714285E-2</v>
      </c>
      <c r="AD25" s="17">
        <f>$G$6/AC25</f>
        <v>1400</v>
      </c>
      <c r="AF25" s="16">
        <f t="shared" si="6"/>
        <v>7.1428571428571426E-3</v>
      </c>
      <c r="AG25" s="17">
        <f t="shared" si="7"/>
        <v>1400</v>
      </c>
    </row>
    <row r="26" spans="1:33" x14ac:dyDescent="0.25">
      <c r="F26" s="15">
        <v>17</v>
      </c>
      <c r="G26" s="16">
        <f t="shared" ref="G26:G32" si="17">G$5/1400</f>
        <v>7.1428571428571426E-3</v>
      </c>
      <c r="H26" s="29">
        <v>6.8</v>
      </c>
      <c r="I26" s="30">
        <v>1400</v>
      </c>
      <c r="J26" s="30">
        <v>2000</v>
      </c>
      <c r="K26" s="31">
        <f t="shared" ref="K26:K32" si="18">$G$5/J26+2*H26*SQRT(1/I26^2+1/J26^2)</f>
        <v>1.6857796883855598E-2</v>
      </c>
      <c r="L26" s="29"/>
      <c r="M26" s="30"/>
      <c r="N26" s="30"/>
      <c r="O26" s="36"/>
      <c r="P26" s="16">
        <f t="shared" ref="P26:P32" si="19">MIN(G26,K26,O26)</f>
        <v>7.1428571428571426E-3</v>
      </c>
      <c r="Q26" s="17">
        <f t="shared" ref="Q26:Q32" si="20">G$5/P26</f>
        <v>1400</v>
      </c>
      <c r="S26" s="15">
        <v>17</v>
      </c>
      <c r="T26" s="16">
        <f t="shared" ref="T26:T32" si="21">$G$6/1400</f>
        <v>1.4285714285714285E-2</v>
      </c>
      <c r="U26" s="29">
        <v>6.8</v>
      </c>
      <c r="V26" s="30">
        <v>1400</v>
      </c>
      <c r="W26" s="30">
        <v>2000</v>
      </c>
      <c r="X26" s="31">
        <f t="shared" ref="X26:X32" si="22">$G$6/W26+2*U26*SQRT(1/V26^2+1/W26^2)</f>
        <v>2.1857796883855599E-2</v>
      </c>
      <c r="Y26" s="29"/>
      <c r="Z26" s="30"/>
      <c r="AA26" s="30"/>
      <c r="AB26" s="36"/>
      <c r="AC26" s="16">
        <f t="shared" si="15"/>
        <v>1.4285714285714285E-2</v>
      </c>
      <c r="AD26" s="17">
        <f t="shared" ref="AD26:AD32" si="23">$G$6/AC26</f>
        <v>1400</v>
      </c>
      <c r="AF26" s="16">
        <f t="shared" si="6"/>
        <v>7.1428571428571426E-3</v>
      </c>
      <c r="AG26" s="17">
        <f t="shared" si="7"/>
        <v>1400</v>
      </c>
    </row>
    <row r="27" spans="1:33" x14ac:dyDescent="0.25">
      <c r="F27" s="15">
        <v>18</v>
      </c>
      <c r="G27" s="16">
        <f t="shared" si="17"/>
        <v>7.1428571428571426E-3</v>
      </c>
      <c r="H27" s="29">
        <v>5.8</v>
      </c>
      <c r="I27" s="30">
        <v>1400</v>
      </c>
      <c r="J27" s="30">
        <v>2000</v>
      </c>
      <c r="K27" s="31">
        <f t="shared" si="18"/>
        <v>1.5114003224465069E-2</v>
      </c>
      <c r="L27" s="29"/>
      <c r="M27" s="30"/>
      <c r="N27" s="30"/>
      <c r="O27" s="36"/>
      <c r="P27" s="16">
        <f t="shared" si="19"/>
        <v>7.1428571428571426E-3</v>
      </c>
      <c r="Q27" s="17">
        <f t="shared" si="20"/>
        <v>1400</v>
      </c>
      <c r="S27" s="15">
        <v>18</v>
      </c>
      <c r="T27" s="16">
        <f t="shared" si="21"/>
        <v>1.4285714285714285E-2</v>
      </c>
      <c r="U27" s="29">
        <v>5.8</v>
      </c>
      <c r="V27" s="30">
        <v>1400</v>
      </c>
      <c r="W27" s="30">
        <v>2000</v>
      </c>
      <c r="X27" s="31">
        <f t="shared" si="22"/>
        <v>2.011400322446507E-2</v>
      </c>
      <c r="Y27" s="29"/>
      <c r="Z27" s="30"/>
      <c r="AA27" s="30"/>
      <c r="AB27" s="36"/>
      <c r="AC27" s="16">
        <f t="shared" si="15"/>
        <v>1.4285714285714285E-2</v>
      </c>
      <c r="AD27" s="17">
        <f t="shared" si="23"/>
        <v>1400</v>
      </c>
      <c r="AF27" s="16">
        <f t="shared" si="6"/>
        <v>7.1428571428571426E-3</v>
      </c>
      <c r="AG27" s="17">
        <f t="shared" si="7"/>
        <v>1400</v>
      </c>
    </row>
    <row r="28" spans="1:33" x14ac:dyDescent="0.25">
      <c r="F28" s="15">
        <v>19</v>
      </c>
      <c r="G28" s="16">
        <f t="shared" si="17"/>
        <v>7.1428571428571426E-3</v>
      </c>
      <c r="H28" s="29">
        <v>4.8</v>
      </c>
      <c r="I28" s="30">
        <v>1400</v>
      </c>
      <c r="J28" s="30">
        <v>2000</v>
      </c>
      <c r="K28" s="31">
        <f t="shared" si="18"/>
        <v>1.337020956507454E-2</v>
      </c>
      <c r="L28" s="29"/>
      <c r="M28" s="30"/>
      <c r="N28" s="30"/>
      <c r="O28" s="36"/>
      <c r="P28" s="16">
        <f t="shared" si="19"/>
        <v>7.1428571428571426E-3</v>
      </c>
      <c r="Q28" s="17">
        <f t="shared" si="20"/>
        <v>1400</v>
      </c>
      <c r="S28" s="15">
        <v>19</v>
      </c>
      <c r="T28" s="16">
        <f t="shared" si="21"/>
        <v>1.4285714285714285E-2</v>
      </c>
      <c r="U28" s="29">
        <v>4.8</v>
      </c>
      <c r="V28" s="30">
        <v>1400</v>
      </c>
      <c r="W28" s="30">
        <v>2000</v>
      </c>
      <c r="X28" s="31">
        <f t="shared" si="22"/>
        <v>1.8370209565074541E-2</v>
      </c>
      <c r="Y28" s="29"/>
      <c r="Z28" s="30"/>
      <c r="AA28" s="30"/>
      <c r="AB28" s="36"/>
      <c r="AC28" s="16">
        <f t="shared" si="15"/>
        <v>1.4285714285714285E-2</v>
      </c>
      <c r="AD28" s="17">
        <f t="shared" si="23"/>
        <v>1400</v>
      </c>
      <c r="AF28" s="16">
        <f t="shared" si="6"/>
        <v>7.1428571428571426E-3</v>
      </c>
      <c r="AG28" s="17">
        <f t="shared" si="7"/>
        <v>1400</v>
      </c>
    </row>
    <row r="29" spans="1:33" x14ac:dyDescent="0.25">
      <c r="F29" s="15">
        <v>20</v>
      </c>
      <c r="G29" s="16">
        <f t="shared" si="17"/>
        <v>7.1428571428571426E-3</v>
      </c>
      <c r="H29" s="29">
        <v>3.8</v>
      </c>
      <c r="I29" s="30">
        <v>1400</v>
      </c>
      <c r="J29" s="30">
        <v>2000</v>
      </c>
      <c r="K29" s="31">
        <f t="shared" si="18"/>
        <v>1.162641590568401E-2</v>
      </c>
      <c r="L29" s="29"/>
      <c r="M29" s="30"/>
      <c r="N29" s="30"/>
      <c r="O29" s="36"/>
      <c r="P29" s="16">
        <f t="shared" si="19"/>
        <v>7.1428571428571426E-3</v>
      </c>
      <c r="Q29" s="17">
        <f t="shared" si="20"/>
        <v>1400</v>
      </c>
      <c r="S29" s="15">
        <v>20</v>
      </c>
      <c r="T29" s="16">
        <f t="shared" si="21"/>
        <v>1.4285714285714285E-2</v>
      </c>
      <c r="U29" s="29">
        <v>3.8</v>
      </c>
      <c r="V29" s="30">
        <v>1400</v>
      </c>
      <c r="W29" s="30">
        <v>2000</v>
      </c>
      <c r="X29" s="31">
        <f t="shared" si="22"/>
        <v>1.6626415905684009E-2</v>
      </c>
      <c r="Y29" s="29"/>
      <c r="Z29" s="30"/>
      <c r="AA29" s="30"/>
      <c r="AB29" s="36"/>
      <c r="AC29" s="16">
        <f t="shared" si="15"/>
        <v>1.4285714285714285E-2</v>
      </c>
      <c r="AD29" s="17">
        <f t="shared" si="23"/>
        <v>1400</v>
      </c>
      <c r="AF29" s="16">
        <f t="shared" si="6"/>
        <v>7.1428571428571426E-3</v>
      </c>
      <c r="AG29" s="17">
        <f t="shared" si="7"/>
        <v>1400</v>
      </c>
    </row>
    <row r="30" spans="1:33" x14ac:dyDescent="0.25">
      <c r="F30" s="15">
        <v>21</v>
      </c>
      <c r="G30" s="16">
        <f t="shared" si="17"/>
        <v>7.1428571428571426E-3</v>
      </c>
      <c r="H30" s="29">
        <v>2.8</v>
      </c>
      <c r="I30" s="30">
        <v>1400</v>
      </c>
      <c r="J30" s="30">
        <v>2000</v>
      </c>
      <c r="K30" s="31">
        <f t="shared" si="18"/>
        <v>9.882622246293481E-3</v>
      </c>
      <c r="L30" s="29"/>
      <c r="M30" s="30"/>
      <c r="N30" s="30"/>
      <c r="O30" s="36"/>
      <c r="P30" s="16">
        <f t="shared" si="19"/>
        <v>7.1428571428571426E-3</v>
      </c>
      <c r="Q30" s="17">
        <f t="shared" si="20"/>
        <v>1400</v>
      </c>
      <c r="S30" s="15">
        <v>21</v>
      </c>
      <c r="T30" s="16">
        <f t="shared" si="21"/>
        <v>1.4285714285714285E-2</v>
      </c>
      <c r="U30" s="29">
        <v>2.8</v>
      </c>
      <c r="V30" s="30">
        <v>1400</v>
      </c>
      <c r="W30" s="30">
        <v>2000</v>
      </c>
      <c r="X30" s="31">
        <f t="shared" si="22"/>
        <v>1.488262224629348E-2</v>
      </c>
      <c r="Y30" s="29"/>
      <c r="Z30" s="30"/>
      <c r="AA30" s="30"/>
      <c r="AB30" s="36"/>
      <c r="AC30" s="16">
        <f t="shared" si="15"/>
        <v>1.4285714285714285E-2</v>
      </c>
      <c r="AD30" s="17">
        <f t="shared" si="23"/>
        <v>1400</v>
      </c>
      <c r="AF30" s="16">
        <f t="shared" si="6"/>
        <v>7.1428571428571426E-3</v>
      </c>
      <c r="AG30" s="17">
        <f t="shared" si="7"/>
        <v>1400</v>
      </c>
    </row>
    <row r="31" spans="1:33" x14ac:dyDescent="0.25">
      <c r="F31" s="15">
        <v>22</v>
      </c>
      <c r="G31" s="16">
        <f t="shared" si="17"/>
        <v>7.1428571428571426E-3</v>
      </c>
      <c r="H31" s="29">
        <v>1.8</v>
      </c>
      <c r="I31" s="30">
        <v>1400</v>
      </c>
      <c r="J31" s="30">
        <v>2000</v>
      </c>
      <c r="K31" s="31">
        <f t="shared" si="18"/>
        <v>8.1388285869029523E-3</v>
      </c>
      <c r="L31" s="29"/>
      <c r="M31" s="30"/>
      <c r="N31" s="30"/>
      <c r="O31" s="36"/>
      <c r="P31" s="16">
        <f t="shared" si="19"/>
        <v>7.1428571428571426E-3</v>
      </c>
      <c r="Q31" s="17">
        <f t="shared" si="20"/>
        <v>1400</v>
      </c>
      <c r="S31" s="15">
        <v>22</v>
      </c>
      <c r="T31" s="16">
        <f t="shared" si="21"/>
        <v>1.4285714285714285E-2</v>
      </c>
      <c r="U31" s="29">
        <v>1.8</v>
      </c>
      <c r="V31" s="30">
        <v>1400</v>
      </c>
      <c r="W31" s="30">
        <v>2000</v>
      </c>
      <c r="X31" s="31">
        <f t="shared" si="22"/>
        <v>1.3138828586902952E-2</v>
      </c>
      <c r="Y31" s="29"/>
      <c r="Z31" s="30"/>
      <c r="AA31" s="30"/>
      <c r="AB31" s="36"/>
      <c r="AC31" s="16">
        <f t="shared" si="15"/>
        <v>1.3138828586902952E-2</v>
      </c>
      <c r="AD31" s="17">
        <f t="shared" si="23"/>
        <v>1522.2057177864701</v>
      </c>
      <c r="AF31" s="16">
        <f t="shared" si="6"/>
        <v>5.9959714440458089E-3</v>
      </c>
      <c r="AG31" s="17">
        <f t="shared" si="7"/>
        <v>1667.7864618468654</v>
      </c>
    </row>
    <row r="32" spans="1:33" x14ac:dyDescent="0.25">
      <c r="F32" s="15">
        <v>23</v>
      </c>
      <c r="G32" s="16">
        <f t="shared" si="17"/>
        <v>7.1428571428571426E-3</v>
      </c>
      <c r="H32" s="29">
        <v>0.8</v>
      </c>
      <c r="I32" s="30">
        <v>1400</v>
      </c>
      <c r="J32" s="30">
        <v>2000</v>
      </c>
      <c r="K32" s="31">
        <f t="shared" si="18"/>
        <v>6.3950349275124236E-3</v>
      </c>
      <c r="L32" s="29"/>
      <c r="M32" s="30"/>
      <c r="N32" s="30"/>
      <c r="O32" s="36"/>
      <c r="P32" s="16">
        <f t="shared" si="19"/>
        <v>6.3950349275124236E-3</v>
      </c>
      <c r="Q32" s="17">
        <f t="shared" si="20"/>
        <v>1563.7131170274711</v>
      </c>
      <c r="S32" s="15">
        <v>23</v>
      </c>
      <c r="T32" s="16">
        <f t="shared" si="21"/>
        <v>1.4285714285714285E-2</v>
      </c>
      <c r="U32" s="29">
        <v>0.8</v>
      </c>
      <c r="V32" s="30">
        <v>1400</v>
      </c>
      <c r="W32" s="30">
        <v>2000</v>
      </c>
      <c r="X32" s="31">
        <f t="shared" si="22"/>
        <v>1.1395034927512423E-2</v>
      </c>
      <c r="Y32" s="29"/>
      <c r="Z32" s="30"/>
      <c r="AA32" s="30"/>
      <c r="AB32" s="36"/>
      <c r="AC32" s="16">
        <f t="shared" si="15"/>
        <v>1.1395034927512423E-2</v>
      </c>
      <c r="AD32" s="17">
        <f t="shared" si="23"/>
        <v>1755.1503902556333</v>
      </c>
      <c r="AF32" s="16">
        <f t="shared" si="6"/>
        <v>4.9999999999999992E-3</v>
      </c>
      <c r="AG32" s="17">
        <f t="shared" si="7"/>
        <v>2000.0000000000002</v>
      </c>
    </row>
    <row r="33" spans="6:33" x14ac:dyDescent="0.25">
      <c r="F33" s="19">
        <v>24</v>
      </c>
      <c r="G33" s="20">
        <f>G$5/2000</f>
        <v>5.0000000000000001E-3</v>
      </c>
      <c r="H33" s="32"/>
      <c r="I33" s="33"/>
      <c r="J33" s="33"/>
      <c r="K33" s="34"/>
      <c r="L33" s="32"/>
      <c r="M33" s="33"/>
      <c r="N33" s="33"/>
      <c r="O33" s="37"/>
      <c r="P33" s="20">
        <f t="shared" ref="P33:P39" si="24">MIN(G33,K33,O33)</f>
        <v>5.0000000000000001E-3</v>
      </c>
      <c r="Q33" s="21">
        <f t="shared" ref="Q33:Q39" si="25">G$5/P33</f>
        <v>2000</v>
      </c>
      <c r="S33" s="19">
        <v>24</v>
      </c>
      <c r="T33" s="20">
        <f>$G$6/2000</f>
        <v>0.01</v>
      </c>
      <c r="U33" s="32"/>
      <c r="V33" s="33"/>
      <c r="W33" s="33"/>
      <c r="X33" s="34"/>
      <c r="Y33" s="32"/>
      <c r="Z33" s="33"/>
      <c r="AA33" s="33"/>
      <c r="AB33" s="37"/>
      <c r="AC33" s="20">
        <f t="shared" si="15"/>
        <v>0.01</v>
      </c>
      <c r="AD33" s="21">
        <f>$G$6/AC33</f>
        <v>2000</v>
      </c>
      <c r="AF33" s="20">
        <f t="shared" si="6"/>
        <v>5.0000000000000001E-3</v>
      </c>
      <c r="AG33" s="21">
        <f t="shared" si="7"/>
        <v>2000</v>
      </c>
    </row>
    <row r="34" spans="6:33" x14ac:dyDescent="0.25">
      <c r="F34" s="19">
        <v>25</v>
      </c>
      <c r="G34" s="20">
        <f t="shared" ref="G34:G39" si="26">G$5/2000</f>
        <v>5.0000000000000001E-3</v>
      </c>
      <c r="H34" s="32"/>
      <c r="I34" s="33"/>
      <c r="J34" s="33"/>
      <c r="K34" s="34"/>
      <c r="L34" s="32"/>
      <c r="M34" s="33"/>
      <c r="N34" s="33"/>
      <c r="O34" s="37"/>
      <c r="P34" s="20">
        <f t="shared" si="24"/>
        <v>5.0000000000000001E-3</v>
      </c>
      <c r="Q34" s="21">
        <f t="shared" si="25"/>
        <v>2000</v>
      </c>
      <c r="S34" s="19">
        <v>25</v>
      </c>
      <c r="T34" s="20">
        <f t="shared" ref="T34:T39" si="27">$G$6/2000</f>
        <v>0.01</v>
      </c>
      <c r="U34" s="32"/>
      <c r="V34" s="33"/>
      <c r="W34" s="33"/>
      <c r="X34" s="34"/>
      <c r="Y34" s="32"/>
      <c r="Z34" s="33"/>
      <c r="AA34" s="33"/>
      <c r="AB34" s="37"/>
      <c r="AC34" s="20">
        <f t="shared" si="15"/>
        <v>0.01</v>
      </c>
      <c r="AD34" s="21">
        <f t="shared" ref="AD34:AD39" si="28">$G$6/AC34</f>
        <v>2000</v>
      </c>
      <c r="AF34" s="20">
        <f t="shared" si="6"/>
        <v>5.0000000000000001E-3</v>
      </c>
      <c r="AG34" s="21">
        <f t="shared" si="7"/>
        <v>2000</v>
      </c>
    </row>
    <row r="35" spans="6:33" x14ac:dyDescent="0.25">
      <c r="F35" s="19">
        <v>26</v>
      </c>
      <c r="G35" s="20">
        <f t="shared" si="26"/>
        <v>5.0000000000000001E-3</v>
      </c>
      <c r="H35" s="32"/>
      <c r="I35" s="33"/>
      <c r="J35" s="33"/>
      <c r="K35" s="34"/>
      <c r="L35" s="32"/>
      <c r="M35" s="33"/>
      <c r="N35" s="33"/>
      <c r="O35" s="37"/>
      <c r="P35" s="20">
        <f t="shared" si="24"/>
        <v>5.0000000000000001E-3</v>
      </c>
      <c r="Q35" s="21">
        <f t="shared" si="25"/>
        <v>2000</v>
      </c>
      <c r="S35" s="19">
        <v>26</v>
      </c>
      <c r="T35" s="20">
        <f t="shared" si="27"/>
        <v>0.01</v>
      </c>
      <c r="U35" s="32"/>
      <c r="V35" s="33"/>
      <c r="W35" s="33"/>
      <c r="X35" s="34"/>
      <c r="Y35" s="32"/>
      <c r="Z35" s="33"/>
      <c r="AA35" s="33"/>
      <c r="AB35" s="37"/>
      <c r="AC35" s="20">
        <f t="shared" si="15"/>
        <v>0.01</v>
      </c>
      <c r="AD35" s="21">
        <f t="shared" si="28"/>
        <v>2000</v>
      </c>
      <c r="AF35" s="20">
        <f t="shared" si="6"/>
        <v>5.0000000000000001E-3</v>
      </c>
      <c r="AG35" s="21">
        <f t="shared" si="7"/>
        <v>2000</v>
      </c>
    </row>
    <row r="36" spans="6:33" x14ac:dyDescent="0.25">
      <c r="F36" s="19">
        <v>27</v>
      </c>
      <c r="G36" s="20">
        <f t="shared" si="26"/>
        <v>5.0000000000000001E-3</v>
      </c>
      <c r="H36" s="32"/>
      <c r="I36" s="33"/>
      <c r="J36" s="33"/>
      <c r="K36" s="34"/>
      <c r="L36" s="32"/>
      <c r="M36" s="33"/>
      <c r="N36" s="33"/>
      <c r="O36" s="37"/>
      <c r="P36" s="20">
        <f t="shared" si="24"/>
        <v>5.0000000000000001E-3</v>
      </c>
      <c r="Q36" s="21">
        <f t="shared" si="25"/>
        <v>2000</v>
      </c>
      <c r="S36" s="19">
        <v>27</v>
      </c>
      <c r="T36" s="20">
        <f t="shared" si="27"/>
        <v>0.01</v>
      </c>
      <c r="U36" s="32"/>
      <c r="V36" s="33"/>
      <c r="W36" s="33"/>
      <c r="X36" s="34"/>
      <c r="Y36" s="32"/>
      <c r="Z36" s="33"/>
      <c r="AA36" s="33"/>
      <c r="AB36" s="37"/>
      <c r="AC36" s="20">
        <f t="shared" si="15"/>
        <v>0.01</v>
      </c>
      <c r="AD36" s="21">
        <f t="shared" si="28"/>
        <v>2000</v>
      </c>
      <c r="AF36" s="20">
        <f t="shared" si="6"/>
        <v>5.0000000000000001E-3</v>
      </c>
      <c r="AG36" s="21">
        <f t="shared" si="7"/>
        <v>2000</v>
      </c>
    </row>
    <row r="37" spans="6:33" x14ac:dyDescent="0.25">
      <c r="F37" s="19">
        <v>28</v>
      </c>
      <c r="G37" s="20">
        <f t="shared" si="26"/>
        <v>5.0000000000000001E-3</v>
      </c>
      <c r="H37" s="32"/>
      <c r="I37" s="33"/>
      <c r="J37" s="33"/>
      <c r="K37" s="34"/>
      <c r="L37" s="32"/>
      <c r="M37" s="33"/>
      <c r="N37" s="33"/>
      <c r="O37" s="37"/>
      <c r="P37" s="20">
        <f t="shared" si="24"/>
        <v>5.0000000000000001E-3</v>
      </c>
      <c r="Q37" s="21">
        <f t="shared" si="25"/>
        <v>2000</v>
      </c>
      <c r="S37" s="19">
        <v>28</v>
      </c>
      <c r="T37" s="20">
        <f t="shared" si="27"/>
        <v>0.01</v>
      </c>
      <c r="U37" s="32"/>
      <c r="V37" s="33"/>
      <c r="W37" s="33"/>
      <c r="X37" s="34"/>
      <c r="Y37" s="32"/>
      <c r="Z37" s="33"/>
      <c r="AA37" s="33"/>
      <c r="AB37" s="37"/>
      <c r="AC37" s="20">
        <f t="shared" si="15"/>
        <v>0.01</v>
      </c>
      <c r="AD37" s="21">
        <f t="shared" si="28"/>
        <v>2000</v>
      </c>
      <c r="AF37" s="20">
        <f t="shared" si="6"/>
        <v>5.0000000000000001E-3</v>
      </c>
      <c r="AG37" s="21">
        <f t="shared" si="7"/>
        <v>2000</v>
      </c>
    </row>
    <row r="38" spans="6:33" x14ac:dyDescent="0.25">
      <c r="F38" s="19">
        <v>29</v>
      </c>
      <c r="G38" s="20">
        <f t="shared" si="26"/>
        <v>5.0000000000000001E-3</v>
      </c>
      <c r="H38" s="32"/>
      <c r="I38" s="33"/>
      <c r="J38" s="33"/>
      <c r="K38" s="34"/>
      <c r="L38" s="32"/>
      <c r="M38" s="33"/>
      <c r="N38" s="33"/>
      <c r="O38" s="37"/>
      <c r="P38" s="20">
        <f t="shared" si="24"/>
        <v>5.0000000000000001E-3</v>
      </c>
      <c r="Q38" s="21">
        <f t="shared" si="25"/>
        <v>2000</v>
      </c>
      <c r="S38" s="19">
        <v>29</v>
      </c>
      <c r="T38" s="20">
        <f t="shared" si="27"/>
        <v>0.01</v>
      </c>
      <c r="U38" s="32"/>
      <c r="V38" s="33"/>
      <c r="W38" s="33"/>
      <c r="X38" s="34"/>
      <c r="Y38" s="32"/>
      <c r="Z38" s="33"/>
      <c r="AA38" s="33"/>
      <c r="AB38" s="37"/>
      <c r="AC38" s="20">
        <f t="shared" si="15"/>
        <v>0.01</v>
      </c>
      <c r="AD38" s="21">
        <f t="shared" si="28"/>
        <v>2000</v>
      </c>
      <c r="AF38" s="20">
        <f t="shared" si="6"/>
        <v>5.0000000000000001E-3</v>
      </c>
      <c r="AG38" s="21">
        <f t="shared" si="7"/>
        <v>2000</v>
      </c>
    </row>
    <row r="39" spans="6:33" x14ac:dyDescent="0.25">
      <c r="F39" s="19">
        <v>30</v>
      </c>
      <c r="G39" s="20">
        <f t="shared" si="26"/>
        <v>5.0000000000000001E-3</v>
      </c>
      <c r="H39" s="32"/>
      <c r="I39" s="33"/>
      <c r="J39" s="33"/>
      <c r="K39" s="34"/>
      <c r="L39" s="32"/>
      <c r="M39" s="33"/>
      <c r="N39" s="33"/>
      <c r="O39" s="37"/>
      <c r="P39" s="20">
        <f t="shared" si="24"/>
        <v>5.0000000000000001E-3</v>
      </c>
      <c r="Q39" s="21">
        <f t="shared" si="25"/>
        <v>2000</v>
      </c>
      <c r="S39" s="19">
        <v>30</v>
      </c>
      <c r="T39" s="20">
        <f t="shared" si="27"/>
        <v>0.01</v>
      </c>
      <c r="U39" s="32"/>
      <c r="V39" s="33"/>
      <c r="W39" s="33"/>
      <c r="X39" s="34"/>
      <c r="Y39" s="32"/>
      <c r="Z39" s="33"/>
      <c r="AA39" s="33"/>
      <c r="AB39" s="37"/>
      <c r="AC39" s="20">
        <f t="shared" si="15"/>
        <v>0.01</v>
      </c>
      <c r="AD39" s="21">
        <f t="shared" si="28"/>
        <v>2000</v>
      </c>
      <c r="AF39" s="20">
        <f t="shared" si="6"/>
        <v>5.0000000000000001E-3</v>
      </c>
      <c r="AG39" s="21">
        <f t="shared" si="7"/>
        <v>2000</v>
      </c>
    </row>
  </sheetData>
  <mergeCells count="3">
    <mergeCell ref="G8:Q8"/>
    <mergeCell ref="S8:AD8"/>
    <mergeCell ref="AF8:AG8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9EF88-924B-45B6-A0D6-81AE8F054596}">
  <dimension ref="A1:AG39"/>
  <sheetViews>
    <sheetView workbookViewId="0">
      <selection activeCell="G7" sqref="G7"/>
    </sheetView>
  </sheetViews>
  <sheetFormatPr defaultRowHeight="15" x14ac:dyDescent="0.25"/>
  <cols>
    <col min="1" max="1" width="14.5703125" customWidth="1"/>
    <col min="2" max="3" width="14" style="1" customWidth="1"/>
    <col min="6" max="6" width="9.28515625" customWidth="1"/>
    <col min="7" max="7" width="9.28515625" style="3" customWidth="1"/>
    <col min="8" max="10" width="9.28515625" customWidth="1"/>
    <col min="11" max="11" width="9.28515625" style="3" customWidth="1"/>
    <col min="12" max="15" width="9.28515625" customWidth="1"/>
    <col min="16" max="16" width="9.28515625" style="3" customWidth="1"/>
    <col min="17" max="17" width="9.28515625" style="8" customWidth="1"/>
    <col min="19" max="30" width="9.28515625" customWidth="1"/>
    <col min="32" max="32" width="9.140625" style="3"/>
    <col min="33" max="33" width="9.140625" style="8"/>
  </cols>
  <sheetData>
    <row r="1" spans="1:33" x14ac:dyDescent="0.25">
      <c r="A1" t="s">
        <v>0</v>
      </c>
    </row>
    <row r="3" spans="1:33" x14ac:dyDescent="0.25">
      <c r="A3" t="s">
        <v>1</v>
      </c>
      <c r="F3" t="s">
        <v>5</v>
      </c>
    </row>
    <row r="5" spans="1:33" x14ac:dyDescent="0.25">
      <c r="F5" t="s">
        <v>6</v>
      </c>
      <c r="G5" s="3">
        <v>10</v>
      </c>
      <c r="H5" t="s">
        <v>7</v>
      </c>
    </row>
    <row r="6" spans="1:33" x14ac:dyDescent="0.25">
      <c r="F6" t="s">
        <v>8</v>
      </c>
      <c r="G6" s="3">
        <v>20</v>
      </c>
      <c r="H6" t="s">
        <v>7</v>
      </c>
    </row>
    <row r="8" spans="1:33" x14ac:dyDescent="0.25">
      <c r="G8" s="38" t="s">
        <v>6</v>
      </c>
      <c r="H8" s="38"/>
      <c r="I8" s="38"/>
      <c r="J8" s="38"/>
      <c r="K8" s="38"/>
      <c r="L8" s="38"/>
      <c r="M8" s="38"/>
      <c r="N8" s="38"/>
      <c r="O8" s="38"/>
      <c r="P8" s="38"/>
      <c r="Q8" s="38"/>
      <c r="S8" s="39" t="s">
        <v>8</v>
      </c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F8" s="38" t="s">
        <v>14</v>
      </c>
      <c r="AG8" s="38"/>
    </row>
    <row r="9" spans="1:33" ht="60" x14ac:dyDescent="0.25">
      <c r="A9" s="2" t="s">
        <v>3</v>
      </c>
      <c r="B9" s="2" t="s">
        <v>2</v>
      </c>
      <c r="C9" s="2" t="s">
        <v>4</v>
      </c>
      <c r="F9" s="2" t="s">
        <v>3</v>
      </c>
      <c r="G9" s="4" t="s">
        <v>17</v>
      </c>
      <c r="H9" s="2" t="s">
        <v>10</v>
      </c>
      <c r="I9" s="2" t="s">
        <v>12</v>
      </c>
      <c r="J9" s="2" t="s">
        <v>13</v>
      </c>
      <c r="K9" s="4" t="s">
        <v>18</v>
      </c>
      <c r="L9" s="2" t="s">
        <v>11</v>
      </c>
      <c r="M9" s="2" t="s">
        <v>12</v>
      </c>
      <c r="N9" s="2" t="s">
        <v>13</v>
      </c>
      <c r="O9" s="2" t="s">
        <v>19</v>
      </c>
      <c r="P9" s="4" t="s">
        <v>20</v>
      </c>
      <c r="Q9" s="9" t="s">
        <v>9</v>
      </c>
      <c r="S9" s="2" t="s">
        <v>3</v>
      </c>
      <c r="T9" s="4" t="s">
        <v>17</v>
      </c>
      <c r="U9" s="2" t="s">
        <v>10</v>
      </c>
      <c r="V9" s="2" t="s">
        <v>12</v>
      </c>
      <c r="W9" s="2" t="s">
        <v>13</v>
      </c>
      <c r="X9" s="4" t="s">
        <v>18</v>
      </c>
      <c r="Y9" s="2" t="s">
        <v>11</v>
      </c>
      <c r="Z9" s="2" t="s">
        <v>12</v>
      </c>
      <c r="AA9" s="2" t="s">
        <v>13</v>
      </c>
      <c r="AB9" s="2" t="s">
        <v>19</v>
      </c>
      <c r="AC9" s="4" t="s">
        <v>20</v>
      </c>
      <c r="AD9" s="9" t="s">
        <v>9</v>
      </c>
      <c r="AF9" s="4" t="s">
        <v>16</v>
      </c>
      <c r="AG9" s="9" t="s">
        <v>15</v>
      </c>
    </row>
    <row r="10" spans="1:33" x14ac:dyDescent="0.25">
      <c r="A10" s="5">
        <v>0</v>
      </c>
      <c r="B10" s="6">
        <v>1000</v>
      </c>
      <c r="C10" s="6">
        <v>650</v>
      </c>
      <c r="F10" s="5">
        <v>1</v>
      </c>
      <c r="G10" s="7">
        <f>G$5/650</f>
        <v>1.5384615384615385E-2</v>
      </c>
      <c r="H10" s="23"/>
      <c r="I10" s="24"/>
      <c r="J10" s="24"/>
      <c r="K10" s="25"/>
      <c r="L10" s="23"/>
      <c r="M10" s="24"/>
      <c r="N10" s="24"/>
      <c r="O10" s="35"/>
      <c r="P10" s="7">
        <f t="shared" ref="P10:P19" si="0">G10</f>
        <v>1.5384615384615385E-2</v>
      </c>
      <c r="Q10" s="10">
        <f>G$5/P10</f>
        <v>650</v>
      </c>
      <c r="S10" s="5">
        <v>1</v>
      </c>
      <c r="T10" s="7">
        <f>$G$6/650</f>
        <v>3.0769230769230771E-2</v>
      </c>
      <c r="U10" s="23"/>
      <c r="V10" s="24"/>
      <c r="W10" s="24"/>
      <c r="X10" s="25"/>
      <c r="Y10" s="23"/>
      <c r="Z10" s="24"/>
      <c r="AA10" s="24"/>
      <c r="AB10" s="35"/>
      <c r="AC10" s="7">
        <f t="shared" ref="AC10:AC19" si="1">T10</f>
        <v>3.0769230769230771E-2</v>
      </c>
      <c r="AD10" s="10">
        <f>$G$6/AC10</f>
        <v>650</v>
      </c>
      <c r="AF10" s="7">
        <f>AC10-P10</f>
        <v>1.5384615384615385E-2</v>
      </c>
      <c r="AG10" s="10">
        <f>($G$6-$G$5)/AF10</f>
        <v>650</v>
      </c>
    </row>
    <row r="11" spans="1:33" x14ac:dyDescent="0.25">
      <c r="A11" s="5">
        <v>10</v>
      </c>
      <c r="B11" s="6">
        <v>1000</v>
      </c>
      <c r="C11" s="6">
        <v>650</v>
      </c>
      <c r="F11" s="5">
        <v>2</v>
      </c>
      <c r="G11" s="7">
        <f t="shared" ref="G11:G19" si="2">G$5/650</f>
        <v>1.5384615384615385E-2</v>
      </c>
      <c r="H11" s="23"/>
      <c r="I11" s="24"/>
      <c r="J11" s="24"/>
      <c r="K11" s="25"/>
      <c r="L11" s="23"/>
      <c r="M11" s="24"/>
      <c r="N11" s="24"/>
      <c r="O11" s="35"/>
      <c r="P11" s="7">
        <f t="shared" si="0"/>
        <v>1.5384615384615385E-2</v>
      </c>
      <c r="Q11" s="10">
        <f t="shared" ref="Q11:Q39" si="3">G$5/P11</f>
        <v>650</v>
      </c>
      <c r="S11" s="5">
        <v>2</v>
      </c>
      <c r="T11" s="7">
        <f t="shared" ref="T11:T19" si="4">$G$6/650</f>
        <v>3.0769230769230771E-2</v>
      </c>
      <c r="U11" s="23"/>
      <c r="V11" s="24"/>
      <c r="W11" s="24"/>
      <c r="X11" s="25"/>
      <c r="Y11" s="23"/>
      <c r="Z11" s="24"/>
      <c r="AA11" s="24"/>
      <c r="AB11" s="35"/>
      <c r="AC11" s="7">
        <f t="shared" si="1"/>
        <v>3.0769230769230771E-2</v>
      </c>
      <c r="AD11" s="10">
        <f t="shared" ref="AD11:AD19" si="5">$G$6/AC11</f>
        <v>650</v>
      </c>
      <c r="AF11" s="7">
        <f t="shared" ref="AF11:AF39" si="6">AC11-P11</f>
        <v>1.5384615384615385E-2</v>
      </c>
      <c r="AG11" s="10">
        <f t="shared" ref="AG11:AG39" si="7">($G$6-$G$5)/AF11</f>
        <v>650</v>
      </c>
    </row>
    <row r="12" spans="1:33" x14ac:dyDescent="0.25">
      <c r="A12" s="11">
        <v>10</v>
      </c>
      <c r="B12" s="12">
        <v>850</v>
      </c>
      <c r="C12" s="12">
        <v>500</v>
      </c>
      <c r="F12" s="5">
        <v>3</v>
      </c>
      <c r="G12" s="7">
        <f t="shared" si="2"/>
        <v>1.5384615384615385E-2</v>
      </c>
      <c r="H12" s="23"/>
      <c r="I12" s="24"/>
      <c r="J12" s="24"/>
      <c r="K12" s="25"/>
      <c r="L12" s="23"/>
      <c r="M12" s="24"/>
      <c r="N12" s="24"/>
      <c r="O12" s="35"/>
      <c r="P12" s="7">
        <f t="shared" si="0"/>
        <v>1.5384615384615385E-2</v>
      </c>
      <c r="Q12" s="10">
        <f t="shared" si="3"/>
        <v>650</v>
      </c>
      <c r="S12" s="5">
        <v>3</v>
      </c>
      <c r="T12" s="7">
        <f t="shared" si="4"/>
        <v>3.0769230769230771E-2</v>
      </c>
      <c r="U12" s="23"/>
      <c r="V12" s="24"/>
      <c r="W12" s="24"/>
      <c r="X12" s="25"/>
      <c r="Y12" s="23"/>
      <c r="Z12" s="24"/>
      <c r="AA12" s="24"/>
      <c r="AB12" s="35"/>
      <c r="AC12" s="7">
        <f t="shared" si="1"/>
        <v>3.0769230769230771E-2</v>
      </c>
      <c r="AD12" s="10">
        <f t="shared" si="5"/>
        <v>650</v>
      </c>
      <c r="AF12" s="7">
        <f t="shared" si="6"/>
        <v>1.5384615384615385E-2</v>
      </c>
      <c r="AG12" s="10">
        <f t="shared" si="7"/>
        <v>650</v>
      </c>
    </row>
    <row r="13" spans="1:33" x14ac:dyDescent="0.25">
      <c r="A13" s="11">
        <v>15.5</v>
      </c>
      <c r="B13" s="12">
        <v>850</v>
      </c>
      <c r="C13" s="12">
        <v>500</v>
      </c>
      <c r="F13" s="5">
        <v>4</v>
      </c>
      <c r="G13" s="7">
        <f t="shared" si="2"/>
        <v>1.5384615384615385E-2</v>
      </c>
      <c r="H13" s="23"/>
      <c r="I13" s="24"/>
      <c r="J13" s="24"/>
      <c r="K13" s="25"/>
      <c r="L13" s="23"/>
      <c r="M13" s="24"/>
      <c r="N13" s="24"/>
      <c r="O13" s="35"/>
      <c r="P13" s="7">
        <f t="shared" si="0"/>
        <v>1.5384615384615385E-2</v>
      </c>
      <c r="Q13" s="10">
        <f t="shared" si="3"/>
        <v>650</v>
      </c>
      <c r="S13" s="5">
        <v>4</v>
      </c>
      <c r="T13" s="7">
        <f t="shared" si="4"/>
        <v>3.0769230769230771E-2</v>
      </c>
      <c r="U13" s="23"/>
      <c r="V13" s="24"/>
      <c r="W13" s="24"/>
      <c r="X13" s="25"/>
      <c r="Y13" s="23"/>
      <c r="Z13" s="24"/>
      <c r="AA13" s="24"/>
      <c r="AB13" s="35"/>
      <c r="AC13" s="7">
        <f t="shared" si="1"/>
        <v>3.0769230769230771E-2</v>
      </c>
      <c r="AD13" s="10">
        <f t="shared" si="5"/>
        <v>650</v>
      </c>
      <c r="AF13" s="7">
        <f t="shared" si="6"/>
        <v>1.5384615384615385E-2</v>
      </c>
      <c r="AG13" s="10">
        <f t="shared" si="7"/>
        <v>650</v>
      </c>
    </row>
    <row r="14" spans="1:33" x14ac:dyDescent="0.25">
      <c r="A14" s="15">
        <v>15.5</v>
      </c>
      <c r="B14" s="18">
        <v>1400</v>
      </c>
      <c r="C14" s="18">
        <v>900</v>
      </c>
      <c r="F14" s="5">
        <v>5</v>
      </c>
      <c r="G14" s="7">
        <f t="shared" si="2"/>
        <v>1.5384615384615385E-2</v>
      </c>
      <c r="H14" s="23"/>
      <c r="I14" s="24"/>
      <c r="J14" s="24"/>
      <c r="K14" s="25"/>
      <c r="L14" s="23"/>
      <c r="M14" s="24"/>
      <c r="N14" s="24"/>
      <c r="O14" s="35"/>
      <c r="P14" s="7">
        <f t="shared" si="0"/>
        <v>1.5384615384615385E-2</v>
      </c>
      <c r="Q14" s="10">
        <f t="shared" si="3"/>
        <v>650</v>
      </c>
      <c r="S14" s="5">
        <v>5</v>
      </c>
      <c r="T14" s="7">
        <f t="shared" si="4"/>
        <v>3.0769230769230771E-2</v>
      </c>
      <c r="U14" s="23"/>
      <c r="V14" s="24"/>
      <c r="W14" s="24"/>
      <c r="X14" s="25"/>
      <c r="Y14" s="23"/>
      <c r="Z14" s="24"/>
      <c r="AA14" s="24"/>
      <c r="AB14" s="35"/>
      <c r="AC14" s="7">
        <f t="shared" si="1"/>
        <v>3.0769230769230771E-2</v>
      </c>
      <c r="AD14" s="10">
        <f t="shared" si="5"/>
        <v>650</v>
      </c>
      <c r="AF14" s="7">
        <f t="shared" si="6"/>
        <v>1.5384615384615385E-2</v>
      </c>
      <c r="AG14" s="10">
        <f t="shared" si="7"/>
        <v>650</v>
      </c>
    </row>
    <row r="15" spans="1:33" x14ac:dyDescent="0.25">
      <c r="A15" s="15">
        <v>23.8</v>
      </c>
      <c r="B15" s="18">
        <v>1400</v>
      </c>
      <c r="C15" s="18">
        <v>900</v>
      </c>
      <c r="F15" s="5">
        <v>6</v>
      </c>
      <c r="G15" s="7">
        <f t="shared" si="2"/>
        <v>1.5384615384615385E-2</v>
      </c>
      <c r="H15" s="23"/>
      <c r="I15" s="24"/>
      <c r="J15" s="24"/>
      <c r="K15" s="25"/>
      <c r="L15" s="23"/>
      <c r="M15" s="24"/>
      <c r="N15" s="24"/>
      <c r="O15" s="35"/>
      <c r="P15" s="7">
        <f t="shared" si="0"/>
        <v>1.5384615384615385E-2</v>
      </c>
      <c r="Q15" s="10">
        <f t="shared" si="3"/>
        <v>650</v>
      </c>
      <c r="S15" s="5">
        <v>6</v>
      </c>
      <c r="T15" s="7">
        <f t="shared" si="4"/>
        <v>3.0769230769230771E-2</v>
      </c>
      <c r="U15" s="23"/>
      <c r="V15" s="24"/>
      <c r="W15" s="24"/>
      <c r="X15" s="25"/>
      <c r="Y15" s="23"/>
      <c r="Z15" s="24"/>
      <c r="AA15" s="24"/>
      <c r="AB15" s="35"/>
      <c r="AC15" s="7">
        <f t="shared" si="1"/>
        <v>3.0769230769230771E-2</v>
      </c>
      <c r="AD15" s="10">
        <f t="shared" si="5"/>
        <v>650</v>
      </c>
      <c r="AF15" s="7">
        <f t="shared" si="6"/>
        <v>1.5384615384615385E-2</v>
      </c>
      <c r="AG15" s="10">
        <f t="shared" si="7"/>
        <v>650</v>
      </c>
    </row>
    <row r="16" spans="1:33" x14ac:dyDescent="0.25">
      <c r="A16" s="19">
        <v>23.8</v>
      </c>
      <c r="B16" s="22">
        <v>2000</v>
      </c>
      <c r="C16" s="22">
        <v>1200</v>
      </c>
      <c r="F16" s="5">
        <v>7</v>
      </c>
      <c r="G16" s="7">
        <f t="shared" si="2"/>
        <v>1.5384615384615385E-2</v>
      </c>
      <c r="H16" s="23"/>
      <c r="I16" s="24"/>
      <c r="J16" s="24"/>
      <c r="K16" s="25"/>
      <c r="L16" s="23"/>
      <c r="M16" s="24"/>
      <c r="N16" s="24"/>
      <c r="O16" s="35"/>
      <c r="P16" s="7">
        <f t="shared" si="0"/>
        <v>1.5384615384615385E-2</v>
      </c>
      <c r="Q16" s="10">
        <f t="shared" si="3"/>
        <v>650</v>
      </c>
      <c r="S16" s="5">
        <v>7</v>
      </c>
      <c r="T16" s="7">
        <f t="shared" si="4"/>
        <v>3.0769230769230771E-2</v>
      </c>
      <c r="U16" s="23"/>
      <c r="V16" s="24"/>
      <c r="W16" s="24"/>
      <c r="X16" s="25"/>
      <c r="Y16" s="23"/>
      <c r="Z16" s="24"/>
      <c r="AA16" s="24"/>
      <c r="AB16" s="35"/>
      <c r="AC16" s="7">
        <f t="shared" si="1"/>
        <v>3.0769230769230771E-2</v>
      </c>
      <c r="AD16" s="10">
        <f t="shared" si="5"/>
        <v>650</v>
      </c>
      <c r="AF16" s="7">
        <f t="shared" si="6"/>
        <v>1.5384615384615385E-2</v>
      </c>
      <c r="AG16" s="10">
        <f t="shared" si="7"/>
        <v>650</v>
      </c>
    </row>
    <row r="17" spans="1:33" x14ac:dyDescent="0.25">
      <c r="A17" s="19">
        <v>30</v>
      </c>
      <c r="B17" s="22">
        <v>2000</v>
      </c>
      <c r="C17" s="22">
        <v>1200</v>
      </c>
      <c r="F17" s="5">
        <v>8</v>
      </c>
      <c r="G17" s="7">
        <f t="shared" si="2"/>
        <v>1.5384615384615385E-2</v>
      </c>
      <c r="H17" s="23"/>
      <c r="I17" s="24"/>
      <c r="J17" s="24"/>
      <c r="K17" s="25"/>
      <c r="L17" s="23"/>
      <c r="M17" s="24"/>
      <c r="N17" s="24"/>
      <c r="O17" s="35"/>
      <c r="P17" s="7">
        <f t="shared" si="0"/>
        <v>1.5384615384615385E-2</v>
      </c>
      <c r="Q17" s="10">
        <f t="shared" si="3"/>
        <v>650</v>
      </c>
      <c r="S17" s="5">
        <v>8</v>
      </c>
      <c r="T17" s="7">
        <f t="shared" si="4"/>
        <v>3.0769230769230771E-2</v>
      </c>
      <c r="U17" s="23"/>
      <c r="V17" s="24"/>
      <c r="W17" s="24"/>
      <c r="X17" s="25"/>
      <c r="Y17" s="23"/>
      <c r="Z17" s="24"/>
      <c r="AA17" s="24"/>
      <c r="AB17" s="35"/>
      <c r="AC17" s="7">
        <f t="shared" si="1"/>
        <v>3.0769230769230771E-2</v>
      </c>
      <c r="AD17" s="10">
        <f t="shared" si="5"/>
        <v>650</v>
      </c>
      <c r="AF17" s="7">
        <f t="shared" si="6"/>
        <v>1.5384615384615385E-2</v>
      </c>
      <c r="AG17" s="10">
        <f t="shared" si="7"/>
        <v>650</v>
      </c>
    </row>
    <row r="18" spans="1:33" x14ac:dyDescent="0.25">
      <c r="F18" s="5">
        <v>9</v>
      </c>
      <c r="G18" s="7">
        <f t="shared" si="2"/>
        <v>1.5384615384615385E-2</v>
      </c>
      <c r="H18" s="23"/>
      <c r="I18" s="24"/>
      <c r="J18" s="24"/>
      <c r="K18" s="25"/>
      <c r="L18" s="23"/>
      <c r="M18" s="24"/>
      <c r="N18" s="24"/>
      <c r="O18" s="35"/>
      <c r="P18" s="7">
        <f t="shared" si="0"/>
        <v>1.5384615384615385E-2</v>
      </c>
      <c r="Q18" s="10">
        <f t="shared" si="3"/>
        <v>650</v>
      </c>
      <c r="S18" s="5">
        <v>9</v>
      </c>
      <c r="T18" s="7">
        <f t="shared" si="4"/>
        <v>3.0769230769230771E-2</v>
      </c>
      <c r="U18" s="23"/>
      <c r="V18" s="24"/>
      <c r="W18" s="24"/>
      <c r="X18" s="25"/>
      <c r="Y18" s="23"/>
      <c r="Z18" s="24"/>
      <c r="AA18" s="24"/>
      <c r="AB18" s="35"/>
      <c r="AC18" s="7">
        <f t="shared" si="1"/>
        <v>3.0769230769230771E-2</v>
      </c>
      <c r="AD18" s="10">
        <f t="shared" si="5"/>
        <v>650</v>
      </c>
      <c r="AF18" s="7">
        <f t="shared" si="6"/>
        <v>1.5384615384615385E-2</v>
      </c>
      <c r="AG18" s="10">
        <f t="shared" si="7"/>
        <v>650</v>
      </c>
    </row>
    <row r="19" spans="1:33" x14ac:dyDescent="0.25">
      <c r="F19" s="5">
        <v>10</v>
      </c>
      <c r="G19" s="7">
        <f t="shared" si="2"/>
        <v>1.5384615384615385E-2</v>
      </c>
      <c r="H19" s="23"/>
      <c r="I19" s="24"/>
      <c r="J19" s="24"/>
      <c r="K19" s="25"/>
      <c r="L19" s="23"/>
      <c r="M19" s="24"/>
      <c r="N19" s="24"/>
      <c r="O19" s="35"/>
      <c r="P19" s="7">
        <f t="shared" si="0"/>
        <v>1.5384615384615385E-2</v>
      </c>
      <c r="Q19" s="10">
        <f t="shared" si="3"/>
        <v>650</v>
      </c>
      <c r="S19" s="5">
        <v>10</v>
      </c>
      <c r="T19" s="7">
        <f t="shared" si="4"/>
        <v>3.0769230769230771E-2</v>
      </c>
      <c r="U19" s="23"/>
      <c r="V19" s="24"/>
      <c r="W19" s="24"/>
      <c r="X19" s="25"/>
      <c r="Y19" s="23"/>
      <c r="Z19" s="24"/>
      <c r="AA19" s="24"/>
      <c r="AB19" s="35"/>
      <c r="AC19" s="7">
        <f t="shared" si="1"/>
        <v>3.0769230769230771E-2</v>
      </c>
      <c r="AD19" s="10">
        <f t="shared" si="5"/>
        <v>650</v>
      </c>
      <c r="AF19" s="7">
        <f t="shared" si="6"/>
        <v>1.5384615384615385E-2</v>
      </c>
      <c r="AG19" s="10">
        <f t="shared" si="7"/>
        <v>650</v>
      </c>
    </row>
    <row r="20" spans="1:33" x14ac:dyDescent="0.25">
      <c r="F20" s="11">
        <v>11</v>
      </c>
      <c r="G20" s="13">
        <f>G$5/500</f>
        <v>0.02</v>
      </c>
      <c r="H20" s="26">
        <v>1</v>
      </c>
      <c r="I20" s="27">
        <v>500</v>
      </c>
      <c r="J20" s="27">
        <v>650</v>
      </c>
      <c r="K20" s="28">
        <f>$G$5/J20+2*H20*SQRT(1/I20^2+1/J20^2)</f>
        <v>2.0431144451340533E-2</v>
      </c>
      <c r="L20" s="26">
        <v>4.5</v>
      </c>
      <c r="M20" s="27">
        <v>500</v>
      </c>
      <c r="N20" s="27">
        <v>900</v>
      </c>
      <c r="O20" s="28">
        <f>$G$5/N20+2*L20*SQRT(1/M20^2+1/N20^2)</f>
        <v>3.1702371393085113E-2</v>
      </c>
      <c r="P20" s="13">
        <f>MIN(G20,K20,O20)</f>
        <v>0.02</v>
      </c>
      <c r="Q20" s="14">
        <f t="shared" si="3"/>
        <v>500</v>
      </c>
      <c r="S20" s="11">
        <v>11</v>
      </c>
      <c r="T20" s="13">
        <f>$G$6/500</f>
        <v>0.04</v>
      </c>
      <c r="U20" s="26">
        <v>1</v>
      </c>
      <c r="V20" s="27">
        <v>500</v>
      </c>
      <c r="W20" s="27">
        <v>650</v>
      </c>
      <c r="X20" s="28">
        <f>$G$6/W20+2*U20*SQRT(1/V20^2+1/W20^2)</f>
        <v>3.5815759835955918E-2</v>
      </c>
      <c r="Y20" s="26">
        <v>4.5</v>
      </c>
      <c r="Z20" s="27">
        <v>500</v>
      </c>
      <c r="AA20" s="27">
        <v>900</v>
      </c>
      <c r="AB20" s="28">
        <f>$G$6/AA20+2*Y20*SQRT(1/Z20^2+1/AA20^2)</f>
        <v>4.2813482504196226E-2</v>
      </c>
      <c r="AC20" s="13">
        <f>MIN(T20,X20,AB20)</f>
        <v>3.5815759835955918E-2</v>
      </c>
      <c r="AD20" s="14">
        <f>$G$6/AC20</f>
        <v>558.41339375750817</v>
      </c>
      <c r="AF20" s="13">
        <f t="shared" si="6"/>
        <v>1.5815759835955918E-2</v>
      </c>
      <c r="AG20" s="14">
        <f t="shared" si="7"/>
        <v>632.28071896146059</v>
      </c>
    </row>
    <row r="21" spans="1:33" x14ac:dyDescent="0.25">
      <c r="F21" s="11">
        <v>12</v>
      </c>
      <c r="G21" s="13">
        <f t="shared" ref="G21:G24" si="8">G$5/500</f>
        <v>0.02</v>
      </c>
      <c r="H21" s="26">
        <v>2</v>
      </c>
      <c r="I21" s="27">
        <v>500</v>
      </c>
      <c r="J21" s="27">
        <v>650</v>
      </c>
      <c r="K21" s="28">
        <f t="shared" ref="K21:K32" si="9">$G$5/J21+2*H21*SQRT(1/I21^2+1/J21^2)</f>
        <v>2.547767351806568E-2</v>
      </c>
      <c r="L21" s="26">
        <v>3.5</v>
      </c>
      <c r="M21" s="27">
        <v>500</v>
      </c>
      <c r="N21" s="27">
        <v>900</v>
      </c>
      <c r="O21" s="28">
        <f t="shared" ref="O21:O24" si="10">$G$5/N21+2*L21*SQRT(1/M21^2+1/N21^2)</f>
        <v>2.7126535774868669E-2</v>
      </c>
      <c r="P21" s="13">
        <f t="shared" ref="P21:P39" si="11">MIN(G21,K21,O21)</f>
        <v>0.02</v>
      </c>
      <c r="Q21" s="14">
        <f t="shared" si="3"/>
        <v>500</v>
      </c>
      <c r="S21" s="11">
        <v>12</v>
      </c>
      <c r="T21" s="13">
        <f t="shared" ref="T21:T24" si="12">$G$6/500</f>
        <v>0.04</v>
      </c>
      <c r="U21" s="26">
        <v>2</v>
      </c>
      <c r="V21" s="27">
        <v>500</v>
      </c>
      <c r="W21" s="27">
        <v>650</v>
      </c>
      <c r="X21" s="28">
        <f t="shared" ref="X21:X24" si="13">$G$6/W21+2*U21*SQRT(1/V21^2+1/W21^2)</f>
        <v>4.0862288902681065E-2</v>
      </c>
      <c r="Y21" s="26">
        <v>3.5</v>
      </c>
      <c r="Z21" s="27">
        <v>500</v>
      </c>
      <c r="AA21" s="27">
        <v>900</v>
      </c>
      <c r="AB21" s="28">
        <f t="shared" ref="AB21:AB24" si="14">$G$6/AA21+2*Y21*SQRT(1/Z21^2+1/AA21^2)</f>
        <v>3.8237646885979776E-2</v>
      </c>
      <c r="AC21" s="13">
        <f t="shared" ref="AC21:AC39" si="15">MIN(T21,X21,AB21)</f>
        <v>3.8237646885979776E-2</v>
      </c>
      <c r="AD21" s="14">
        <f t="shared" ref="AD21:AD24" si="16">$G$6/AC21</f>
        <v>523.04473807286513</v>
      </c>
      <c r="AF21" s="13">
        <f t="shared" si="6"/>
        <v>1.8237646885979775E-2</v>
      </c>
      <c r="AG21" s="14">
        <f t="shared" si="7"/>
        <v>548.31635147446127</v>
      </c>
    </row>
    <row r="22" spans="1:33" x14ac:dyDescent="0.25">
      <c r="F22" s="11">
        <v>13</v>
      </c>
      <c r="G22" s="13">
        <f t="shared" si="8"/>
        <v>0.02</v>
      </c>
      <c r="H22" s="26">
        <v>3</v>
      </c>
      <c r="I22" s="27">
        <v>500</v>
      </c>
      <c r="J22" s="27">
        <v>650</v>
      </c>
      <c r="K22" s="28">
        <f t="shared" si="9"/>
        <v>3.0524202584790824E-2</v>
      </c>
      <c r="L22" s="26">
        <v>2.5</v>
      </c>
      <c r="M22" s="27">
        <v>500</v>
      </c>
      <c r="N22" s="27">
        <v>900</v>
      </c>
      <c r="O22" s="28">
        <f t="shared" si="10"/>
        <v>2.2550700156652222E-2</v>
      </c>
      <c r="P22" s="13">
        <f t="shared" si="11"/>
        <v>0.02</v>
      </c>
      <c r="Q22" s="14">
        <f t="shared" si="3"/>
        <v>500</v>
      </c>
      <c r="S22" s="11">
        <v>13</v>
      </c>
      <c r="T22" s="13">
        <f t="shared" si="12"/>
        <v>0.04</v>
      </c>
      <c r="U22" s="26">
        <v>3</v>
      </c>
      <c r="V22" s="27">
        <v>500</v>
      </c>
      <c r="W22" s="27">
        <v>650</v>
      </c>
      <c r="X22" s="28">
        <f t="shared" si="13"/>
        <v>4.5908817969406213E-2</v>
      </c>
      <c r="Y22" s="26">
        <v>2.5</v>
      </c>
      <c r="Z22" s="27">
        <v>500</v>
      </c>
      <c r="AA22" s="27">
        <v>900</v>
      </c>
      <c r="AB22" s="28">
        <f t="shared" si="14"/>
        <v>3.3661811267763332E-2</v>
      </c>
      <c r="AC22" s="13">
        <f t="shared" si="15"/>
        <v>3.3661811267763332E-2</v>
      </c>
      <c r="AD22" s="14">
        <f t="shared" si="16"/>
        <v>594.14509340895916</v>
      </c>
      <c r="AF22" s="13">
        <f t="shared" si="6"/>
        <v>1.3661811267763332E-2</v>
      </c>
      <c r="AG22" s="14">
        <f t="shared" si="7"/>
        <v>731.96736538120604</v>
      </c>
    </row>
    <row r="23" spans="1:33" x14ac:dyDescent="0.25">
      <c r="F23" s="11">
        <v>14</v>
      </c>
      <c r="G23" s="13">
        <f t="shared" si="8"/>
        <v>0.02</v>
      </c>
      <c r="H23" s="26">
        <v>4</v>
      </c>
      <c r="I23" s="27">
        <v>500</v>
      </c>
      <c r="J23" s="27">
        <v>650</v>
      </c>
      <c r="K23" s="28">
        <f t="shared" si="9"/>
        <v>3.5570731651515974E-2</v>
      </c>
      <c r="L23" s="26">
        <v>1.5</v>
      </c>
      <c r="M23" s="27">
        <v>500</v>
      </c>
      <c r="N23" s="27">
        <v>900</v>
      </c>
      <c r="O23" s="28">
        <f t="shared" si="10"/>
        <v>1.7974864538435779E-2</v>
      </c>
      <c r="P23" s="13">
        <f t="shared" si="11"/>
        <v>1.7974864538435779E-2</v>
      </c>
      <c r="Q23" s="14">
        <f t="shared" si="3"/>
        <v>556.33242623981562</v>
      </c>
      <c r="S23" s="11">
        <v>14</v>
      </c>
      <c r="T23" s="13">
        <f t="shared" si="12"/>
        <v>0.04</v>
      </c>
      <c r="U23" s="26">
        <v>4</v>
      </c>
      <c r="V23" s="27">
        <v>500</v>
      </c>
      <c r="W23" s="27">
        <v>650</v>
      </c>
      <c r="X23" s="28">
        <f t="shared" si="13"/>
        <v>5.095534703613136E-2</v>
      </c>
      <c r="Y23" s="26">
        <v>1.5</v>
      </c>
      <c r="Z23" s="27">
        <v>500</v>
      </c>
      <c r="AA23" s="27">
        <v>900</v>
      </c>
      <c r="AB23" s="28">
        <f t="shared" si="14"/>
        <v>2.9085975649546889E-2</v>
      </c>
      <c r="AC23" s="13">
        <f t="shared" si="15"/>
        <v>2.9085975649546889E-2</v>
      </c>
      <c r="AD23" s="14">
        <f t="shared" si="16"/>
        <v>687.61661087038578</v>
      </c>
      <c r="AF23" s="13">
        <f t="shared" si="6"/>
        <v>1.111111111111111E-2</v>
      </c>
      <c r="AG23" s="14">
        <f t="shared" si="7"/>
        <v>900.00000000000011</v>
      </c>
    </row>
    <row r="24" spans="1:33" x14ac:dyDescent="0.25">
      <c r="F24" s="11">
        <v>15</v>
      </c>
      <c r="G24" s="13">
        <f t="shared" si="8"/>
        <v>0.02</v>
      </c>
      <c r="H24" s="26">
        <v>5</v>
      </c>
      <c r="I24" s="27">
        <v>500</v>
      </c>
      <c r="J24" s="27">
        <v>650</v>
      </c>
      <c r="K24" s="28">
        <f t="shared" si="9"/>
        <v>4.0617260718241122E-2</v>
      </c>
      <c r="L24" s="26">
        <v>0.5</v>
      </c>
      <c r="M24" s="27">
        <v>500</v>
      </c>
      <c r="N24" s="27">
        <v>900</v>
      </c>
      <c r="O24" s="28">
        <f t="shared" si="10"/>
        <v>1.3399028920219333E-2</v>
      </c>
      <c r="P24" s="13">
        <f t="shared" si="11"/>
        <v>1.3399028920219333E-2</v>
      </c>
      <c r="Q24" s="14">
        <f t="shared" si="3"/>
        <v>746.32274171077063</v>
      </c>
      <c r="S24" s="11">
        <v>15</v>
      </c>
      <c r="T24" s="13">
        <f t="shared" si="12"/>
        <v>0.04</v>
      </c>
      <c r="U24" s="26">
        <v>5</v>
      </c>
      <c r="V24" s="27">
        <v>500</v>
      </c>
      <c r="W24" s="27">
        <v>650</v>
      </c>
      <c r="X24" s="28">
        <f t="shared" si="13"/>
        <v>5.6001876102856507E-2</v>
      </c>
      <c r="Y24" s="26">
        <v>0.5</v>
      </c>
      <c r="Z24" s="27">
        <v>500</v>
      </c>
      <c r="AA24" s="27">
        <v>900</v>
      </c>
      <c r="AB24" s="28">
        <f t="shared" si="14"/>
        <v>2.4510140031330445E-2</v>
      </c>
      <c r="AC24" s="13">
        <f t="shared" si="15"/>
        <v>2.4510140031330445E-2</v>
      </c>
      <c r="AD24" s="14">
        <f t="shared" si="16"/>
        <v>815.9888101183717</v>
      </c>
      <c r="AF24" s="13">
        <f t="shared" si="6"/>
        <v>1.1111111111111112E-2</v>
      </c>
      <c r="AG24" s="14">
        <f t="shared" si="7"/>
        <v>900</v>
      </c>
    </row>
    <row r="25" spans="1:33" x14ac:dyDescent="0.25">
      <c r="F25" s="15">
        <v>16</v>
      </c>
      <c r="G25" s="16">
        <f>G$5/900</f>
        <v>1.1111111111111112E-2</v>
      </c>
      <c r="H25" s="29">
        <v>7.8</v>
      </c>
      <c r="I25" s="30">
        <v>900</v>
      </c>
      <c r="J25" s="30">
        <v>1200</v>
      </c>
      <c r="K25" s="31">
        <f t="shared" si="9"/>
        <v>0.03</v>
      </c>
      <c r="L25" s="29"/>
      <c r="M25" s="30"/>
      <c r="N25" s="30"/>
      <c r="O25" s="36"/>
      <c r="P25" s="16">
        <f t="shared" si="11"/>
        <v>1.1111111111111112E-2</v>
      </c>
      <c r="Q25" s="17">
        <f t="shared" si="3"/>
        <v>900</v>
      </c>
      <c r="S25" s="15">
        <v>16</v>
      </c>
      <c r="T25" s="16">
        <f>$G$6/900</f>
        <v>2.2222222222222223E-2</v>
      </c>
      <c r="U25" s="29">
        <v>7.8</v>
      </c>
      <c r="V25" s="30">
        <v>900</v>
      </c>
      <c r="W25" s="30">
        <v>1200</v>
      </c>
      <c r="X25" s="31">
        <f>$G$6/W25+2*U25*SQRT(1/V25^2+1/W25^2)</f>
        <v>3.833333333333333E-2</v>
      </c>
      <c r="Y25" s="29"/>
      <c r="Z25" s="30"/>
      <c r="AA25" s="30"/>
      <c r="AB25" s="36"/>
      <c r="AC25" s="16">
        <f t="shared" si="15"/>
        <v>2.2222222222222223E-2</v>
      </c>
      <c r="AD25" s="17">
        <f>$G$6/AC25</f>
        <v>900</v>
      </c>
      <c r="AF25" s="16">
        <f t="shared" si="6"/>
        <v>1.1111111111111112E-2</v>
      </c>
      <c r="AG25" s="17">
        <f t="shared" si="7"/>
        <v>900</v>
      </c>
    </row>
    <row r="26" spans="1:33" x14ac:dyDescent="0.25">
      <c r="F26" s="15">
        <v>17</v>
      </c>
      <c r="G26" s="16">
        <f t="shared" ref="G26:G32" si="17">G$5/900</f>
        <v>1.1111111111111112E-2</v>
      </c>
      <c r="H26" s="29">
        <v>6.8</v>
      </c>
      <c r="I26" s="30">
        <v>900</v>
      </c>
      <c r="J26" s="30">
        <v>1200</v>
      </c>
      <c r="K26" s="31">
        <f t="shared" si="9"/>
        <v>2.7222222222222224E-2</v>
      </c>
      <c r="L26" s="29"/>
      <c r="M26" s="30"/>
      <c r="N26" s="30"/>
      <c r="O26" s="36"/>
      <c r="P26" s="16">
        <f t="shared" si="11"/>
        <v>1.1111111111111112E-2</v>
      </c>
      <c r="Q26" s="17">
        <f t="shared" si="3"/>
        <v>900</v>
      </c>
      <c r="S26" s="15">
        <v>17</v>
      </c>
      <c r="T26" s="16">
        <f t="shared" ref="T26:T32" si="18">$G$6/900</f>
        <v>2.2222222222222223E-2</v>
      </c>
      <c r="U26" s="29">
        <v>6.8</v>
      </c>
      <c r="V26" s="30">
        <v>900</v>
      </c>
      <c r="W26" s="30">
        <v>1200</v>
      </c>
      <c r="X26" s="31">
        <f t="shared" ref="X26:X32" si="19">$G$6/W26+2*U26*SQRT(1/V26^2+1/W26^2)</f>
        <v>3.5555555555555556E-2</v>
      </c>
      <c r="Y26" s="29"/>
      <c r="Z26" s="30"/>
      <c r="AA26" s="30"/>
      <c r="AB26" s="36"/>
      <c r="AC26" s="16">
        <f t="shared" si="15"/>
        <v>2.2222222222222223E-2</v>
      </c>
      <c r="AD26" s="17">
        <f t="shared" ref="AD26:AD32" si="20">$G$6/AC26</f>
        <v>900</v>
      </c>
      <c r="AF26" s="16">
        <f t="shared" si="6"/>
        <v>1.1111111111111112E-2</v>
      </c>
      <c r="AG26" s="17">
        <f t="shared" si="7"/>
        <v>900</v>
      </c>
    </row>
    <row r="27" spans="1:33" x14ac:dyDescent="0.25">
      <c r="F27" s="15">
        <v>18</v>
      </c>
      <c r="G27" s="16">
        <f t="shared" si="17"/>
        <v>1.1111111111111112E-2</v>
      </c>
      <c r="H27" s="29">
        <v>5.8</v>
      </c>
      <c r="I27" s="30">
        <v>900</v>
      </c>
      <c r="J27" s="30">
        <v>1200</v>
      </c>
      <c r="K27" s="31">
        <f t="shared" si="9"/>
        <v>2.4444444444444442E-2</v>
      </c>
      <c r="L27" s="29"/>
      <c r="M27" s="30"/>
      <c r="N27" s="30"/>
      <c r="O27" s="36"/>
      <c r="P27" s="16">
        <f t="shared" si="11"/>
        <v>1.1111111111111112E-2</v>
      </c>
      <c r="Q27" s="17">
        <f t="shared" si="3"/>
        <v>900</v>
      </c>
      <c r="S27" s="15">
        <v>18</v>
      </c>
      <c r="T27" s="16">
        <f t="shared" si="18"/>
        <v>2.2222222222222223E-2</v>
      </c>
      <c r="U27" s="29">
        <v>5.8</v>
      </c>
      <c r="V27" s="30">
        <v>900</v>
      </c>
      <c r="W27" s="30">
        <v>1200</v>
      </c>
      <c r="X27" s="31">
        <f t="shared" si="19"/>
        <v>3.2777777777777781E-2</v>
      </c>
      <c r="Y27" s="29"/>
      <c r="Z27" s="30"/>
      <c r="AA27" s="30"/>
      <c r="AB27" s="36"/>
      <c r="AC27" s="16">
        <f t="shared" si="15"/>
        <v>2.2222222222222223E-2</v>
      </c>
      <c r="AD27" s="17">
        <f t="shared" si="20"/>
        <v>900</v>
      </c>
      <c r="AF27" s="16">
        <f t="shared" si="6"/>
        <v>1.1111111111111112E-2</v>
      </c>
      <c r="AG27" s="17">
        <f t="shared" si="7"/>
        <v>900</v>
      </c>
    </row>
    <row r="28" spans="1:33" x14ac:dyDescent="0.25">
      <c r="F28" s="15">
        <v>19</v>
      </c>
      <c r="G28" s="16">
        <f t="shared" si="17"/>
        <v>1.1111111111111112E-2</v>
      </c>
      <c r="H28" s="29">
        <v>4.8</v>
      </c>
      <c r="I28" s="30">
        <v>900</v>
      </c>
      <c r="J28" s="30">
        <v>1200</v>
      </c>
      <c r="K28" s="31">
        <f t="shared" si="9"/>
        <v>2.1666666666666667E-2</v>
      </c>
      <c r="L28" s="29"/>
      <c r="M28" s="30"/>
      <c r="N28" s="30"/>
      <c r="O28" s="36"/>
      <c r="P28" s="16">
        <f t="shared" si="11"/>
        <v>1.1111111111111112E-2</v>
      </c>
      <c r="Q28" s="17">
        <f t="shared" si="3"/>
        <v>900</v>
      </c>
      <c r="S28" s="15">
        <v>19</v>
      </c>
      <c r="T28" s="16">
        <f t="shared" si="18"/>
        <v>2.2222222222222223E-2</v>
      </c>
      <c r="U28" s="29">
        <v>4.8</v>
      </c>
      <c r="V28" s="30">
        <v>900</v>
      </c>
      <c r="W28" s="30">
        <v>1200</v>
      </c>
      <c r="X28" s="31">
        <f t="shared" si="19"/>
        <v>0.03</v>
      </c>
      <c r="Y28" s="29"/>
      <c r="Z28" s="30"/>
      <c r="AA28" s="30"/>
      <c r="AB28" s="36"/>
      <c r="AC28" s="16">
        <f t="shared" si="15"/>
        <v>2.2222222222222223E-2</v>
      </c>
      <c r="AD28" s="17">
        <f t="shared" si="20"/>
        <v>900</v>
      </c>
      <c r="AF28" s="16">
        <f t="shared" si="6"/>
        <v>1.1111111111111112E-2</v>
      </c>
      <c r="AG28" s="17">
        <f t="shared" si="7"/>
        <v>900</v>
      </c>
    </row>
    <row r="29" spans="1:33" x14ac:dyDescent="0.25">
      <c r="F29" s="15">
        <v>20</v>
      </c>
      <c r="G29" s="16">
        <f t="shared" si="17"/>
        <v>1.1111111111111112E-2</v>
      </c>
      <c r="H29" s="29">
        <v>3.8</v>
      </c>
      <c r="I29" s="30">
        <v>900</v>
      </c>
      <c r="J29" s="30">
        <v>1200</v>
      </c>
      <c r="K29" s="31">
        <f t="shared" si="9"/>
        <v>1.8888888888888889E-2</v>
      </c>
      <c r="L29" s="29"/>
      <c r="M29" s="30"/>
      <c r="N29" s="30"/>
      <c r="O29" s="36"/>
      <c r="P29" s="16">
        <f t="shared" si="11"/>
        <v>1.1111111111111112E-2</v>
      </c>
      <c r="Q29" s="17">
        <f t="shared" si="3"/>
        <v>900</v>
      </c>
      <c r="S29" s="15">
        <v>20</v>
      </c>
      <c r="T29" s="16">
        <f t="shared" si="18"/>
        <v>2.2222222222222223E-2</v>
      </c>
      <c r="U29" s="29">
        <v>3.8</v>
      </c>
      <c r="V29" s="30">
        <v>900</v>
      </c>
      <c r="W29" s="30">
        <v>1200</v>
      </c>
      <c r="X29" s="31">
        <f t="shared" si="19"/>
        <v>2.7222222222222224E-2</v>
      </c>
      <c r="Y29" s="29"/>
      <c r="Z29" s="30"/>
      <c r="AA29" s="30"/>
      <c r="AB29" s="36"/>
      <c r="AC29" s="16">
        <f t="shared" si="15"/>
        <v>2.2222222222222223E-2</v>
      </c>
      <c r="AD29" s="17">
        <f t="shared" si="20"/>
        <v>900</v>
      </c>
      <c r="AF29" s="16">
        <f t="shared" si="6"/>
        <v>1.1111111111111112E-2</v>
      </c>
      <c r="AG29" s="17">
        <f t="shared" si="7"/>
        <v>900</v>
      </c>
    </row>
    <row r="30" spans="1:33" x14ac:dyDescent="0.25">
      <c r="F30" s="15">
        <v>21</v>
      </c>
      <c r="G30" s="16">
        <f t="shared" si="17"/>
        <v>1.1111111111111112E-2</v>
      </c>
      <c r="H30" s="29">
        <v>2.8</v>
      </c>
      <c r="I30" s="30">
        <v>900</v>
      </c>
      <c r="J30" s="30">
        <v>1200</v>
      </c>
      <c r="K30" s="31">
        <f t="shared" si="9"/>
        <v>1.6111111111111111E-2</v>
      </c>
      <c r="L30" s="29"/>
      <c r="M30" s="30"/>
      <c r="N30" s="30"/>
      <c r="O30" s="36"/>
      <c r="P30" s="16">
        <f t="shared" si="11"/>
        <v>1.1111111111111112E-2</v>
      </c>
      <c r="Q30" s="17">
        <f t="shared" si="3"/>
        <v>900</v>
      </c>
      <c r="S30" s="15">
        <v>21</v>
      </c>
      <c r="T30" s="16">
        <f t="shared" si="18"/>
        <v>2.2222222222222223E-2</v>
      </c>
      <c r="U30" s="29">
        <v>2.8</v>
      </c>
      <c r="V30" s="30">
        <v>900</v>
      </c>
      <c r="W30" s="30">
        <v>1200</v>
      </c>
      <c r="X30" s="31">
        <f t="shared" si="19"/>
        <v>2.4444444444444442E-2</v>
      </c>
      <c r="Y30" s="29"/>
      <c r="Z30" s="30"/>
      <c r="AA30" s="30"/>
      <c r="AB30" s="36"/>
      <c r="AC30" s="16">
        <f t="shared" si="15"/>
        <v>2.2222222222222223E-2</v>
      </c>
      <c r="AD30" s="17">
        <f t="shared" si="20"/>
        <v>900</v>
      </c>
      <c r="AF30" s="16">
        <f t="shared" si="6"/>
        <v>1.1111111111111112E-2</v>
      </c>
      <c r="AG30" s="17">
        <f t="shared" si="7"/>
        <v>900</v>
      </c>
    </row>
    <row r="31" spans="1:33" x14ac:dyDescent="0.25">
      <c r="F31" s="15">
        <v>22</v>
      </c>
      <c r="G31" s="16">
        <f t="shared" si="17"/>
        <v>1.1111111111111112E-2</v>
      </c>
      <c r="H31" s="29">
        <v>1.8</v>
      </c>
      <c r="I31" s="30">
        <v>900</v>
      </c>
      <c r="J31" s="30">
        <v>1200</v>
      </c>
      <c r="K31" s="31">
        <f t="shared" si="9"/>
        <v>1.3333333333333332E-2</v>
      </c>
      <c r="L31" s="29"/>
      <c r="M31" s="30"/>
      <c r="N31" s="30"/>
      <c r="O31" s="36"/>
      <c r="P31" s="16">
        <f t="shared" si="11"/>
        <v>1.1111111111111112E-2</v>
      </c>
      <c r="Q31" s="17">
        <f t="shared" si="3"/>
        <v>900</v>
      </c>
      <c r="S31" s="15">
        <v>22</v>
      </c>
      <c r="T31" s="16">
        <f t="shared" si="18"/>
        <v>2.2222222222222223E-2</v>
      </c>
      <c r="U31" s="29">
        <v>1.8</v>
      </c>
      <c r="V31" s="30">
        <v>900</v>
      </c>
      <c r="W31" s="30">
        <v>1200</v>
      </c>
      <c r="X31" s="31">
        <f t="shared" si="19"/>
        <v>2.1666666666666667E-2</v>
      </c>
      <c r="Y31" s="29"/>
      <c r="Z31" s="30"/>
      <c r="AA31" s="30"/>
      <c r="AB31" s="36"/>
      <c r="AC31" s="16">
        <f t="shared" si="15"/>
        <v>2.1666666666666667E-2</v>
      </c>
      <c r="AD31" s="17">
        <f t="shared" si="20"/>
        <v>923.07692307692309</v>
      </c>
      <c r="AF31" s="16">
        <f t="shared" si="6"/>
        <v>1.0555555555555556E-2</v>
      </c>
      <c r="AG31" s="17">
        <f t="shared" si="7"/>
        <v>947.36842105263156</v>
      </c>
    </row>
    <row r="32" spans="1:33" x14ac:dyDescent="0.25">
      <c r="F32" s="15">
        <v>23</v>
      </c>
      <c r="G32" s="16">
        <f t="shared" si="17"/>
        <v>1.1111111111111112E-2</v>
      </c>
      <c r="H32" s="29">
        <v>0.8</v>
      </c>
      <c r="I32" s="30">
        <v>900</v>
      </c>
      <c r="J32" s="30">
        <v>1200</v>
      </c>
      <c r="K32" s="31">
        <f t="shared" si="9"/>
        <v>1.0555555555555556E-2</v>
      </c>
      <c r="L32" s="29"/>
      <c r="M32" s="30"/>
      <c r="N32" s="30"/>
      <c r="O32" s="36"/>
      <c r="P32" s="16">
        <f t="shared" si="11"/>
        <v>1.0555555555555556E-2</v>
      </c>
      <c r="Q32" s="17">
        <f t="shared" si="3"/>
        <v>947.36842105263156</v>
      </c>
      <c r="S32" s="15">
        <v>23</v>
      </c>
      <c r="T32" s="16">
        <f t="shared" si="18"/>
        <v>2.2222222222222223E-2</v>
      </c>
      <c r="U32" s="29">
        <v>0.8</v>
      </c>
      <c r="V32" s="30">
        <v>900</v>
      </c>
      <c r="W32" s="30">
        <v>1200</v>
      </c>
      <c r="X32" s="31">
        <f t="shared" si="19"/>
        <v>1.8888888888888889E-2</v>
      </c>
      <c r="Y32" s="29"/>
      <c r="Z32" s="30"/>
      <c r="AA32" s="30"/>
      <c r="AB32" s="36"/>
      <c r="AC32" s="16">
        <f t="shared" si="15"/>
        <v>1.8888888888888889E-2</v>
      </c>
      <c r="AD32" s="17">
        <f t="shared" si="20"/>
        <v>1058.8235294117646</v>
      </c>
      <c r="AF32" s="16">
        <f t="shared" si="6"/>
        <v>8.3333333333333332E-3</v>
      </c>
      <c r="AG32" s="17">
        <f t="shared" si="7"/>
        <v>1200</v>
      </c>
    </row>
    <row r="33" spans="6:33" x14ac:dyDescent="0.25">
      <c r="F33" s="19">
        <v>24</v>
      </c>
      <c r="G33" s="20">
        <f>G$5/1200</f>
        <v>8.3333333333333332E-3</v>
      </c>
      <c r="H33" s="32"/>
      <c r="I33" s="33"/>
      <c r="J33" s="33"/>
      <c r="K33" s="34"/>
      <c r="L33" s="32"/>
      <c r="M33" s="33"/>
      <c r="N33" s="33"/>
      <c r="O33" s="37"/>
      <c r="P33" s="20">
        <f t="shared" si="11"/>
        <v>8.3333333333333332E-3</v>
      </c>
      <c r="Q33" s="21">
        <f t="shared" si="3"/>
        <v>1200</v>
      </c>
      <c r="S33" s="19">
        <v>24</v>
      </c>
      <c r="T33" s="20">
        <f>$G$6/1200</f>
        <v>1.6666666666666666E-2</v>
      </c>
      <c r="U33" s="32"/>
      <c r="V33" s="33"/>
      <c r="W33" s="33"/>
      <c r="X33" s="34"/>
      <c r="Y33" s="32"/>
      <c r="Z33" s="33"/>
      <c r="AA33" s="33"/>
      <c r="AB33" s="37"/>
      <c r="AC33" s="20">
        <f t="shared" si="15"/>
        <v>1.6666666666666666E-2</v>
      </c>
      <c r="AD33" s="21">
        <f>$G$6/AC33</f>
        <v>1200</v>
      </c>
      <c r="AF33" s="20">
        <f t="shared" si="6"/>
        <v>8.3333333333333332E-3</v>
      </c>
      <c r="AG33" s="21">
        <f t="shared" si="7"/>
        <v>1200</v>
      </c>
    </row>
    <row r="34" spans="6:33" x14ac:dyDescent="0.25">
      <c r="F34" s="19">
        <v>25</v>
      </c>
      <c r="G34" s="20">
        <f t="shared" ref="G34:G39" si="21">G$5/1200</f>
        <v>8.3333333333333332E-3</v>
      </c>
      <c r="H34" s="32"/>
      <c r="I34" s="33"/>
      <c r="J34" s="33"/>
      <c r="K34" s="34"/>
      <c r="L34" s="32"/>
      <c r="M34" s="33"/>
      <c r="N34" s="33"/>
      <c r="O34" s="37"/>
      <c r="P34" s="20">
        <f t="shared" si="11"/>
        <v>8.3333333333333332E-3</v>
      </c>
      <c r="Q34" s="21">
        <f t="shared" si="3"/>
        <v>1200</v>
      </c>
      <c r="S34" s="19">
        <v>25</v>
      </c>
      <c r="T34" s="20">
        <f t="shared" ref="T34:T39" si="22">$G$6/1200</f>
        <v>1.6666666666666666E-2</v>
      </c>
      <c r="U34" s="32"/>
      <c r="V34" s="33"/>
      <c r="W34" s="33"/>
      <c r="X34" s="34"/>
      <c r="Y34" s="32"/>
      <c r="Z34" s="33"/>
      <c r="AA34" s="33"/>
      <c r="AB34" s="37"/>
      <c r="AC34" s="20">
        <f t="shared" si="15"/>
        <v>1.6666666666666666E-2</v>
      </c>
      <c r="AD34" s="21">
        <f t="shared" ref="AD34:AD39" si="23">$G$6/AC34</f>
        <v>1200</v>
      </c>
      <c r="AF34" s="20">
        <f t="shared" si="6"/>
        <v>8.3333333333333332E-3</v>
      </c>
      <c r="AG34" s="21">
        <f t="shared" si="7"/>
        <v>1200</v>
      </c>
    </row>
    <row r="35" spans="6:33" x14ac:dyDescent="0.25">
      <c r="F35" s="19">
        <v>26</v>
      </c>
      <c r="G35" s="20">
        <f t="shared" si="21"/>
        <v>8.3333333333333332E-3</v>
      </c>
      <c r="H35" s="32"/>
      <c r="I35" s="33"/>
      <c r="J35" s="33"/>
      <c r="K35" s="34"/>
      <c r="L35" s="32"/>
      <c r="M35" s="33"/>
      <c r="N35" s="33"/>
      <c r="O35" s="37"/>
      <c r="P35" s="20">
        <f t="shared" si="11"/>
        <v>8.3333333333333332E-3</v>
      </c>
      <c r="Q35" s="21">
        <f t="shared" si="3"/>
        <v>1200</v>
      </c>
      <c r="S35" s="19">
        <v>26</v>
      </c>
      <c r="T35" s="20">
        <f t="shared" si="22"/>
        <v>1.6666666666666666E-2</v>
      </c>
      <c r="U35" s="32"/>
      <c r="V35" s="33"/>
      <c r="W35" s="33"/>
      <c r="X35" s="34"/>
      <c r="Y35" s="32"/>
      <c r="Z35" s="33"/>
      <c r="AA35" s="33"/>
      <c r="AB35" s="37"/>
      <c r="AC35" s="20">
        <f t="shared" si="15"/>
        <v>1.6666666666666666E-2</v>
      </c>
      <c r="AD35" s="21">
        <f t="shared" si="23"/>
        <v>1200</v>
      </c>
      <c r="AF35" s="20">
        <f t="shared" si="6"/>
        <v>8.3333333333333332E-3</v>
      </c>
      <c r="AG35" s="21">
        <f t="shared" si="7"/>
        <v>1200</v>
      </c>
    </row>
    <row r="36" spans="6:33" x14ac:dyDescent="0.25">
      <c r="F36" s="19">
        <v>27</v>
      </c>
      <c r="G36" s="20">
        <f t="shared" si="21"/>
        <v>8.3333333333333332E-3</v>
      </c>
      <c r="H36" s="32"/>
      <c r="I36" s="33"/>
      <c r="J36" s="33"/>
      <c r="K36" s="34"/>
      <c r="L36" s="32"/>
      <c r="M36" s="33"/>
      <c r="N36" s="33"/>
      <c r="O36" s="37"/>
      <c r="P36" s="20">
        <f t="shared" si="11"/>
        <v>8.3333333333333332E-3</v>
      </c>
      <c r="Q36" s="21">
        <f t="shared" si="3"/>
        <v>1200</v>
      </c>
      <c r="S36" s="19">
        <v>27</v>
      </c>
      <c r="T36" s="20">
        <f t="shared" si="22"/>
        <v>1.6666666666666666E-2</v>
      </c>
      <c r="U36" s="32"/>
      <c r="V36" s="33"/>
      <c r="W36" s="33"/>
      <c r="X36" s="34"/>
      <c r="Y36" s="32"/>
      <c r="Z36" s="33"/>
      <c r="AA36" s="33"/>
      <c r="AB36" s="37"/>
      <c r="AC36" s="20">
        <f t="shared" si="15"/>
        <v>1.6666666666666666E-2</v>
      </c>
      <c r="AD36" s="21">
        <f t="shared" si="23"/>
        <v>1200</v>
      </c>
      <c r="AF36" s="20">
        <f t="shared" si="6"/>
        <v>8.3333333333333332E-3</v>
      </c>
      <c r="AG36" s="21">
        <f t="shared" si="7"/>
        <v>1200</v>
      </c>
    </row>
    <row r="37" spans="6:33" x14ac:dyDescent="0.25">
      <c r="F37" s="19">
        <v>28</v>
      </c>
      <c r="G37" s="20">
        <f t="shared" si="21"/>
        <v>8.3333333333333332E-3</v>
      </c>
      <c r="H37" s="32"/>
      <c r="I37" s="33"/>
      <c r="J37" s="33"/>
      <c r="K37" s="34"/>
      <c r="L37" s="32"/>
      <c r="M37" s="33"/>
      <c r="N37" s="33"/>
      <c r="O37" s="37"/>
      <c r="P37" s="20">
        <f t="shared" si="11"/>
        <v>8.3333333333333332E-3</v>
      </c>
      <c r="Q37" s="21">
        <f t="shared" si="3"/>
        <v>1200</v>
      </c>
      <c r="S37" s="19">
        <v>28</v>
      </c>
      <c r="T37" s="20">
        <f t="shared" si="22"/>
        <v>1.6666666666666666E-2</v>
      </c>
      <c r="U37" s="32"/>
      <c r="V37" s="33"/>
      <c r="W37" s="33"/>
      <c r="X37" s="34"/>
      <c r="Y37" s="32"/>
      <c r="Z37" s="33"/>
      <c r="AA37" s="33"/>
      <c r="AB37" s="37"/>
      <c r="AC37" s="20">
        <f t="shared" si="15"/>
        <v>1.6666666666666666E-2</v>
      </c>
      <c r="AD37" s="21">
        <f t="shared" si="23"/>
        <v>1200</v>
      </c>
      <c r="AF37" s="20">
        <f t="shared" si="6"/>
        <v>8.3333333333333332E-3</v>
      </c>
      <c r="AG37" s="21">
        <f t="shared" si="7"/>
        <v>1200</v>
      </c>
    </row>
    <row r="38" spans="6:33" x14ac:dyDescent="0.25">
      <c r="F38" s="19">
        <v>29</v>
      </c>
      <c r="G38" s="20">
        <f t="shared" si="21"/>
        <v>8.3333333333333332E-3</v>
      </c>
      <c r="H38" s="32"/>
      <c r="I38" s="33"/>
      <c r="J38" s="33"/>
      <c r="K38" s="34"/>
      <c r="L38" s="32"/>
      <c r="M38" s="33"/>
      <c r="N38" s="33"/>
      <c r="O38" s="37"/>
      <c r="P38" s="20">
        <f t="shared" si="11"/>
        <v>8.3333333333333332E-3</v>
      </c>
      <c r="Q38" s="21">
        <f t="shared" si="3"/>
        <v>1200</v>
      </c>
      <c r="S38" s="19">
        <v>29</v>
      </c>
      <c r="T38" s="20">
        <f t="shared" si="22"/>
        <v>1.6666666666666666E-2</v>
      </c>
      <c r="U38" s="32"/>
      <c r="V38" s="33"/>
      <c r="W38" s="33"/>
      <c r="X38" s="34"/>
      <c r="Y38" s="32"/>
      <c r="Z38" s="33"/>
      <c r="AA38" s="33"/>
      <c r="AB38" s="37"/>
      <c r="AC38" s="20">
        <f t="shared" si="15"/>
        <v>1.6666666666666666E-2</v>
      </c>
      <c r="AD38" s="21">
        <f t="shared" si="23"/>
        <v>1200</v>
      </c>
      <c r="AF38" s="20">
        <f t="shared" si="6"/>
        <v>8.3333333333333332E-3</v>
      </c>
      <c r="AG38" s="21">
        <f t="shared" si="7"/>
        <v>1200</v>
      </c>
    </row>
    <row r="39" spans="6:33" x14ac:dyDescent="0.25">
      <c r="F39" s="19">
        <v>30</v>
      </c>
      <c r="G39" s="20">
        <f t="shared" si="21"/>
        <v>8.3333333333333332E-3</v>
      </c>
      <c r="H39" s="32"/>
      <c r="I39" s="33"/>
      <c r="J39" s="33"/>
      <c r="K39" s="34"/>
      <c r="L39" s="32"/>
      <c r="M39" s="33"/>
      <c r="N39" s="33"/>
      <c r="O39" s="37"/>
      <c r="P39" s="20">
        <f t="shared" si="11"/>
        <v>8.3333333333333332E-3</v>
      </c>
      <c r="Q39" s="21">
        <f t="shared" si="3"/>
        <v>1200</v>
      </c>
      <c r="S39" s="19">
        <v>30</v>
      </c>
      <c r="T39" s="20">
        <f t="shared" si="22"/>
        <v>1.6666666666666666E-2</v>
      </c>
      <c r="U39" s="32"/>
      <c r="V39" s="33"/>
      <c r="W39" s="33"/>
      <c r="X39" s="34"/>
      <c r="Y39" s="32"/>
      <c r="Z39" s="33"/>
      <c r="AA39" s="33"/>
      <c r="AB39" s="37"/>
      <c r="AC39" s="20">
        <f t="shared" si="15"/>
        <v>1.6666666666666666E-2</v>
      </c>
      <c r="AD39" s="21">
        <f t="shared" si="23"/>
        <v>1200</v>
      </c>
      <c r="AF39" s="20">
        <f t="shared" si="6"/>
        <v>8.3333333333333332E-3</v>
      </c>
      <c r="AG39" s="21">
        <f t="shared" si="7"/>
        <v>1200</v>
      </c>
    </row>
  </sheetData>
  <mergeCells count="3">
    <mergeCell ref="G8:Q8"/>
    <mergeCell ref="S8:AD8"/>
    <mergeCell ref="AF8:AG8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58833-F7C6-40B5-A517-E6F18BEA0D68}">
  <dimension ref="A1"/>
  <sheetViews>
    <sheetView topLeftCell="A4" zoomScale="148" zoomScaleNormal="148" workbookViewId="0"/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CFDDAE17164748BD4832F608A13B10" ma:contentTypeVersion="15" ma:contentTypeDescription="Create a new document." ma:contentTypeScope="" ma:versionID="16e4ab232bfc76cabfd9121b7cadc11f">
  <xsd:schema xmlns:xsd="http://www.w3.org/2001/XMLSchema" xmlns:xs="http://www.w3.org/2001/XMLSchema" xmlns:p="http://schemas.microsoft.com/office/2006/metadata/properties" xmlns:ns1="http://schemas.microsoft.com/sharepoint/v3" xmlns:ns3="ff117338-9936-483e-a275-435402ea6faa" xmlns:ns4="de65d845-ddab-4257-bea9-79c35f1463a6" targetNamespace="http://schemas.microsoft.com/office/2006/metadata/properties" ma:root="true" ma:fieldsID="4630aaec381e1e8c6a8f38cf1a014cd9" ns1:_="" ns3:_="" ns4:_="">
    <xsd:import namespace="http://schemas.microsoft.com/sharepoint/v3"/>
    <xsd:import namespace="ff117338-9936-483e-a275-435402ea6faa"/>
    <xsd:import namespace="de65d845-ddab-4257-bea9-79c35f1463a6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4:MediaServiceMetadata" minOccurs="0"/>
                <xsd:element ref="ns4:MediaServiceFastMetadata" minOccurs="0"/>
                <xsd:element ref="ns3:SharedWithDetails" minOccurs="0"/>
                <xsd:element ref="ns3:SharingHintHash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Location" minOccurs="0"/>
                <xsd:element ref="ns1:_ip_UnifiedCompliancePolicyProperties" minOccurs="0"/>
                <xsd:element ref="ns1:_ip_UnifiedCompliancePolicyUIAc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117338-9936-483e-a275-435402ea6fa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65d845-ddab-4257-bea9-79c35f1463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90F98A-000D-4847-88C4-4AD669331945}">
  <ds:schemaRefs>
    <ds:schemaRef ds:uri="http://schemas.microsoft.com/sharepoint/v3"/>
    <ds:schemaRef ds:uri="http://purl.org/dc/terms/"/>
    <ds:schemaRef ds:uri="http://schemas.microsoft.com/office/infopath/2007/PartnerControls"/>
    <ds:schemaRef ds:uri="http://purl.org/dc/elements/1.1/"/>
    <ds:schemaRef ds:uri="de65d845-ddab-4257-bea9-79c35f1463a6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ff117338-9936-483e-a275-435402ea6fa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1989B04-D42B-4AE3-BEDE-72D6BC9202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B56782-5471-486D-BF7F-6A7A83B0F2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f117338-9936-483e-a275-435402ea6faa"/>
    <ds:schemaRef ds:uri="de65d845-ddab-4257-bea9-79c35f1463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Compression Wave</vt:lpstr>
      <vt:lpstr>Shear Wave</vt:lpstr>
      <vt:lpstr>Plots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Glenn Rix</dc:creator>
  <cp:lastModifiedBy>Glenn Rix</cp:lastModifiedBy>
  <dcterms:created xsi:type="dcterms:W3CDTF">2020-06-21T23:14:16Z</dcterms:created>
  <dcterms:modified xsi:type="dcterms:W3CDTF">2020-06-22T12:51:18Z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0x010100F1CFDDAE17164748BD4832F608A13B10</vt:lpwstr>
  </property>
</Properties>
</file>